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xl/python.xml" ContentType="application/vnd.ms-excel.pyth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entbolleman/Downloads/"/>
    </mc:Choice>
  </mc:AlternateContent>
  <xr:revisionPtr revIDLastSave="0" documentId="13_ncr:1_{3CF54C8D-D6FE-4443-AD18-0386327509A8}" xr6:coauthVersionLast="47" xr6:coauthVersionMax="47" xr10:uidLastSave="{00000000-0000-0000-0000-000000000000}"/>
  <bookViews>
    <workbookView xWindow="0" yWindow="600" windowWidth="28560" windowHeight="19040" activeTab="5" xr2:uid="{00000000-000D-0000-FFFF-FFFF00000000}"/>
  </bookViews>
  <sheets>
    <sheet name="README" sheetId="1" r:id="rId1"/>
    <sheet name="Excel Sources" sheetId="2" r:id="rId2"/>
    <sheet name="PY Excel to Python" sheetId="3" r:id="rId3"/>
    <sheet name="PY Python to Excel" sheetId="4" r:id="rId4"/>
    <sheet name="BF Excel to Python" sheetId="5" r:id="rId5"/>
    <sheet name="BF Python to Excel" sheetId="6" r:id="rId6"/>
    <sheet name="Coverage Matrix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4"/>
        </ext>
      </extLst>
    </bk>
  </futureMetadata>
  <cellMetadata count="1">
    <bk>
      <rc t="1" v="0"/>
    </bk>
  </cellMetadata>
  <valueMetadata count="19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</valueMetadata>
</metadata>
</file>

<file path=xl/python.xml><?xml version="1.0" encoding="utf-8"?>
<ns0:python xmlns:ns0="http://schemas.microsoft.com/office/spreadsheetml/2023/python">
  <ns0:environmentDefinition id="{882DD1B0-6546-4DFA-8A08-902A380B44EA}">
    <ns0:initialization userModified="1">
      <ns0: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ns0:code>
    </ns0:initialization>
  </ns0:environmentDefinition>
  <ns0:pythonScripts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f"{type(v).__module__}.{type(v).__qualname__} | repr={repr(v)}"</ns0:code>
    </ns0:pythonScript>
    <ns0:pythonScript>
      <ns0:code>v = xl(%P2%)
cols = list(v.columns) if hasattr(v, "columns") else None
dtypes = [str(x) for x in v.dtypes] if hasattr(v, "dtypes") else None
f"{type(v).__module__}.{type(v).__qualname__} | shape={getattr(v, 'shape', None)} | columns={cols} | dtypes={dtypes} | repr={repr(v)[:800]}"</ns0:code>
    </ns0:pythonScript>
    <ns0:pythonScript>
      <ns0:code>v = xl(%P2%)
cols = list(v.columns) if hasattr(v, "columns") else None
dtypes = [str(x) for x in v.dtypes] if hasattr(v, "dtypes") else None
f"{type(v).__module__}.{type(v).__qualname__} | shape={getattr(v, 'shape', None)} | columns={cols} | dtypes={dtypes} | repr={repr(v)[:800]}"</ns0:code>
    </ns0:pythonScript>
    <ns0:pythonScript>
      <ns0:code>v = xl(%P2%)
cols = list(v.columns) if hasattr(v, "columns") else None
dtypes = [str(x) for x in v.dtypes] if hasattr(v, "dtypes") else None
f"{type(v).__module__}.{type(v).__qualname__} | shape={getattr(v, 'shape', None)} | columns={cols} | dtypes={dtypes} | repr={repr(v)[:800]}"</ns0:code>
    </ns0:pythonScript>
    <ns0:pythonScript>
      <ns0:code>v = xl(%P2%, headers=True)
cols = list(v.columns) if hasattr(v, "columns") else None
dtypes = [str(x) for x in v.dtypes] if hasattr(v, "dtypes") else None
f"{type(v).__module__}.{type(v).__qualname__} | shape={getattr(v, 'shape', None)} | columns={cols} | dtypes={dtypes} | repr={repr(v)[:800]}"</ns0:code>
    </ns0:pythonScript>
    <ns0:pythonScript>
      <ns0:code>None</ns0:code>
    </ns0:pythonScript>
    <ns0:pythonScript>
      <ns0:code>True</ns0:code>
    </ns0:pythonScript>
    <ns0:pythonScript>
      <ns0:code>False</ns0:code>
    </ns0:pythonScript>
    <ns0:pythonScript>
      <ns0:code>42</ns0:code>
    </ns0:pythonScript>
    <ns0:pythonScript>
      <ns0:code>-42</ns0:code>
    </ns0:pythonScript>
    <ns0:pythonScript>
      <ns0:code>2**60</ns0:code>
    </ns0:pythonScript>
    <ns0:pythonScript>
      <ns0:code>3.14159265358979</ns0:code>
    </ns0:pythonScript>
    <ns0:pythonScript>
      <ns0:code>float("nan")</ns0:code>
    </ns0:pythonScript>
    <ns0:pythonScript>
      <ns0:code>float("inf")</ns0:code>
    </ns0:pythonScript>
    <ns0:pythonScript>
      <ns0:code>"hello"</ns0:code>
    </ns0:pythonScript>
    <ns0:pythonScript>
      <ns0:code>"café — 東京 — Δ"</ns0:code>
    </ns0:pythonScript>
    <ns0:pythonScript>
      <ns0:code>from datetime import date
date(2026, 8, 16)</ns0:code>
    </ns0:pythonScript>
    <ns0:pythonScript>
      <ns0:code>from datetime import datetime
datetime(2026, 8, 16, 13, 45, 30)</ns0:code>
    </ns0:pythonScript>
    <ns0:pythonScript>
      <ns0:code>from datetime import time
time(13, 45, 30)</ns0:code>
    </ns0:pythonScript>
    <ns0:pythonScript>
      <ns0:code>from datetime import timedelta
timedelta(hours=36, minutes=5)</ns0:code>
    </ns0:pythonScript>
    <ns0:pythonScript>
      <ns0:code>from datetime import datetime, timezone
datetime(2026, 8, 16, 13, 45, 30, tzinfo=timezone.utc)</ns0:code>
    </ns0:pythonScript>
    <ns0:pythonScript>
      <ns0:code>[1, "two", True, None]</ns0:code>
    </ns0:pythonScript>
    <ns0:pythonScript>
      <ns0:code>(1, 2, 3)</ns0:code>
    </ns0:pythonScript>
    <ns0:pythonScript>
      <ns0:code>[[1, 2], [3, 4]]</ns0:code>
    </ns0:pythonScript>
    <ns0:pythonScript>
      <ns0:code>[]</ns0:code>
    </ns0:pythonScript>
    <ns0:pythonScript>
      <ns0:code>[[1, 2], [3]]</ns0:code>
    </ns0:pythonScript>
    <ns0:pythonScript>
      <ns0:code>{"a": 1, "b": 2}</ns0:code>
    </ns0:pythonScript>
    <ns0:pythonScript>
      <ns0:code>{"a": 1, "b": 2}</ns0:code>
    </ns0:pythonScript>
    <ns0:pythonScript>
      <ns0:code>{1, 2, 3}</ns0:code>
    </ns0:pythonScript>
    <ns0:pythonScript>
      <ns0:code>1 + 2j</ns0:code>
    </ns0:pythonScript>
    <ns0:pythonScript>
      <ns0:code>1 + 2j</ns0:code>
    </ns0:pythonScript>
    <ns0:pythonScript>
      <ns0:code>np.int64(7)</ns0:code>
    </ns0:pythonScript>
    <ns0:pythonScript>
      <ns0:code>np.float64(2.5)</ns0:code>
    </ns0:pythonScript>
    <ns0:pythonScript>
      <ns0:code>np.bool_(True)</ns0:code>
    </ns0:pythonScript>
    <ns0:pythonScript>
      <ns0:code>np.datetime64("2026-08-16T13:45:30")</ns0:code>
    </ns0:pythonScript>
    <ns0:pythonScript>
      <ns0:code>np.timedelta64(90, "m")</ns0:code>
    </ns0:pythonScript>
    <ns0:pythonScript>
      <ns0:code>np.array(7)</ns0:code>
    </ns0:pythonScript>
    <ns0:pythonScript>
      <ns0:code>np.array([1, 2, 3])</ns0:code>
    </ns0:pythonScript>
    <ns0:pythonScript>
      <ns0:code>np.array([[1, 2], [3, 4]])</ns0:code>
    </ns0:pythonScript>
    <ns0:pythonScript>
      <ns0:code>np.array([[1, 2], [3, 4]])</ns0:code>
    </ns0:pythonScript>
    <ns0:pythonScript>
      <ns0:code>np.arange(8).reshape(2, 2, 2)</ns0:code>
    </ns0:pythonScript>
    <ns0:pythonScript>
      <ns0:code>pd.NA</ns0:code>
    </ns0:pythonScript>
    <ns0:pythonScript>
      <ns0:code>pd.NaT</ns0:code>
    </ns0:pythonScript>
    <ns0:pythonScript>
      <ns0:code>pd.Timestamp("2026-08-16 13:45:30")</ns0:code>
    </ns0:pythonScript>
    <ns0:pythonScript>
      <ns0:code>pd.Timedelta("1 days 02:03:04")</ns0:code>
    </ns0:pythonScript>
    <ns0:pythonScript>
      <ns0:code>pd.Series([1, None, 3], name="s")</ns0:code>
    </ns0:pythonScript>
    <ns0:pythonScript>
      <ns0:code>pd.DataFrame({"A": [1, 2], "B": ["x", "y"]})</ns0:code>
    </ns0:pythonScript>
    <ns0:pythonScript>
      <ns0:code>pd.DataFrame({"A": [1, 2], "B": [3, 4]})</ns0:code>
    </ns0:pythonScript>
    <ns0:pythonScript>
      <ns0:code>float("-inf")</ns0:code>
    </ns0:pythonScript>
    <ns0:pythonScript>
      <ns0:code>from datetime import datetime, timezone, timedelta
datetime(2026, 8, 16, 13, 45, 30, tzinfo=timezone(timedelta(hours=5, minutes=30)))</ns0:code>
    </ns0:pythonScript>
    <ns0:pythonScript>
      <ns0:code>[1, None, 3]</ns0:code>
    </ns0:pythonScript>
    <ns0:pythonScript>
      <ns0:code>pd.Series([10, 20, 30])</ns0:code>
    </ns0:pythonScript>
    <ns0:pythonScript>
      <ns0:code>pd.DataFrame({"A": [1, 2], "B": ["x", "y"]}, index=pd.Index([10, 20], name="row"))</ns0:code>
    </ns0:pythonScript>
    <ns0:pythonScript>
      <ns0:code>pd.DataFrame({"A": [1, 2], "B": ["x", "y"]}, index=["r1", "r2"])</ns0:code>
    </ns0:pythonScript>
  </ns0:pythonScripts>
</ns0:python>
</file>

<file path=xl/sharedStrings.xml><?xml version="1.0" encoding="utf-8"?>
<sst xmlns="http://schemas.openxmlformats.org/spreadsheetml/2006/main" count="617" uniqueCount="454">
  <si>
    <t>Excel ↔ Python Type Conversion Harness v4</t>
  </si>
  <si>
    <t>Executable Microsoft Python in Excel vs Boardflare compatibility harness. v4 corrects native PY script indexing and targets PY/xl() conversion parity wherever practical.</t>
  </si>
  <si>
    <t>How to use</t>
  </si>
  <si>
    <t>Open in Microsoft 365 with Python in Excel and the patched Boardflare Python add-in. Recalculate both engines, then save a calculated copy for final comparison.</t>
  </si>
  <si>
    <t>Blue cells</t>
  </si>
  <si>
    <t>Shared Excel source values. Change them to probe additional cases.</t>
  </si>
  <si>
    <t>Green cells</t>
  </si>
  <si>
    <t>Live outputs produced by Python or Boardflare.</t>
  </si>
  <si>
    <t>Expected errors</t>
  </si>
  <si>
    <t>Some rows deliberately produce Excel errors or rejected conversions. Those are test outcomes. v4 distinguishes intentional Boardflare divergences from parity targets.</t>
  </si>
  <si>
    <t>PY return_type=0</t>
  </si>
  <si>
    <t>Returns an Excel value/spill.</t>
  </si>
  <si>
    <t>PY return_type=1</t>
  </si>
  <si>
    <t>Returns a Python object/card.</t>
  </si>
  <si>
    <t>Boardflare input shape</t>
  </si>
  <si>
    <t>A single cell materializes like xl(): blanks become None, typed dates/times become Python datetime/time values, typed Excel errors remain distinguishable from text, and multi-cell ranges become pandas DataFrames.</t>
  </si>
  <si>
    <t>Boardflare output shape</t>
  </si>
  <si>
    <t>Ordinary 1-D outputs spill vertically like PY(return_type=0). DataFrame/Series headings and index rows, Excel errors, and formatted date/time values target Python-in-Excel behavior.</t>
  </si>
  <si>
    <t>Coverage</t>
  </si>
  <si>
    <t>Excel → Python in Excel</t>
  </si>
  <si>
    <t>Scalars, formulas, blanks/errors, dates/times, and 1-D/2-D ranges through xl().</t>
  </si>
  <si>
    <t>Python in Excel → Excel</t>
  </si>
  <si>
    <t>Built-ins, date/time, containers, NumPy, pandas, invalid shapes/types, and return_type 0 vs 1.</t>
  </si>
  <si>
    <t>Excel → Boardflare</t>
  </si>
  <si>
    <t>The same source cells through bf.inputs, including scalar and DataFrame materialization.</t>
  </si>
  <si>
    <t>Boardflare → Excel</t>
  </si>
  <si>
    <t>PY-compatible scalar/container/date/error behavior; rich Double/Boolean/String and Entity extensions; top-level Array remains an intentional custom-function-boundary rejection; rich Error lowers to CustomFunctions.Error.</t>
  </si>
  <si>
    <t>Cross-reference</t>
  </si>
  <si>
    <t>Coverage Matrix maps each family to the sheet where it executes.</t>
  </si>
  <si>
    <t>Sources used to construct this harness</t>
  </si>
  <si>
    <t>Microsoft PY function</t>
  </si>
  <si>
    <t>https://support.microsoft.com/en-us/office/py-function-31d1c523-fb13-43d0-b0fb-22fbb9e00c29</t>
  </si>
  <si>
    <t>Microsoft Python in Excel overview</t>
  </si>
  <si>
    <t>https://support.microsoft.com/en-us/office/get-started-with-python-in-excel-a33fbcbe-065b-41d3-82cf-23d05397f53d</t>
  </si>
  <si>
    <t>Microsoft Python in Excel DataFrames</t>
  </si>
  <si>
    <t>https://support.microsoft.com/en-us/office/python-in-excel-dataframes-a10495b2-9e27-4c3d-9a92-89bfa8f3ee45</t>
  </si>
  <si>
    <t>MS-XLSX Python-in-Excel format spec</t>
  </si>
  <si>
    <t>https://learn.microsoft.com/en-us/openspecs/office_standards/ms-xlsx/151e4bcd-90a0-4d82-8b98-f16bf273e4ff</t>
  </si>
  <si>
    <t>Boardflare output conversion contract</t>
  </si>
  <si>
    <t>apps/python/runtime/boardflare/excel_value_contract.py</t>
  </si>
  <si>
    <t>Boardflare input materialization</t>
  </si>
  <si>
    <t>apps/python/runtime/boardflare/inputs.py</t>
  </si>
  <si>
    <t>Boardflare publication runtime</t>
  </si>
  <si>
    <t>apps/python/runtime/boardflare/_publication.py</t>
  </si>
  <si>
    <t>Microsoft custom functions + data types</t>
  </si>
  <si>
    <t>https://learn.microsoft.com/en-us/office/dev/add-ins/excel/custom-functions-data-types-concepts</t>
  </si>
  <si>
    <t>Microsoft custom-function errors</t>
  </si>
  <si>
    <t>https://learn.microsoft.com/en-us/office/dev/add-ins/excel/custom-functions-errors</t>
  </si>
  <si>
    <t>Shared Excel Source Values</t>
  </si>
  <si>
    <t>These cells feed both xl() in Microsoft Python in Excel and bf.inputs in the embedded Boardflare notebook.</t>
  </si>
  <si>
    <t>Case</t>
  </si>
  <si>
    <t>Live Excel value</t>
  </si>
  <si>
    <t>Excel semantic</t>
  </si>
  <si>
    <t>Notes</t>
  </si>
  <si>
    <t>Boardflare/PY key</t>
  </si>
  <si>
    <t>Blank cell</t>
  </si>
  <si>
    <t>Blank</t>
  </si>
  <si>
    <t>Truly empty worksheet cell</t>
  </si>
  <si>
    <t>blank</t>
  </si>
  <si>
    <t>Integer</t>
  </si>
  <si>
    <t>Number</t>
  </si>
  <si>
    <t>Ordinary integer</t>
  </si>
  <si>
    <t>integer</t>
  </si>
  <si>
    <t>Negative integer</t>
  </si>
  <si>
    <t>Ordinary negative integer</t>
  </si>
  <si>
    <t>negative_integer</t>
  </si>
  <si>
    <t>15-digit integer</t>
  </si>
  <si>
    <t>Large worksheet number within Excel's typed precision envelope</t>
  </si>
  <si>
    <t>large_exactish</t>
  </si>
  <si>
    <t>Decimal</t>
  </si>
  <si>
    <t>Floating-point number</t>
  </si>
  <si>
    <t>decimal</t>
  </si>
  <si>
    <t>Zero</t>
  </si>
  <si>
    <t>Numeric zero</t>
  </si>
  <si>
    <t>zero</t>
  </si>
  <si>
    <t>TRUE</t>
  </si>
  <si>
    <t>Boolean</t>
  </si>
  <si>
    <t>Boolean TRUE</t>
  </si>
  <si>
    <t>true_value</t>
  </si>
  <si>
    <t>FALSE</t>
  </si>
  <si>
    <t>Boolean FALSE</t>
  </si>
  <si>
    <t>false_value</t>
  </si>
  <si>
    <t>Text</t>
  </si>
  <si>
    <t>hello</t>
  </si>
  <si>
    <t>Plain text</t>
  </si>
  <si>
    <t>text</t>
  </si>
  <si>
    <t>Numeric-looking text</t>
  </si>
  <si>
    <t>00123</t>
  </si>
  <si>
    <t>Text that should remain text</t>
  </si>
  <si>
    <t>numeric_text</t>
  </si>
  <si>
    <t>Unicode text</t>
  </si>
  <si>
    <t>café — 東京 — Δ</t>
  </si>
  <si>
    <t>Unicode string</t>
  </si>
  <si>
    <t>unicode_text</t>
  </si>
  <si>
    <t>Date</t>
  </si>
  <si>
    <t>Date-formatted number</t>
  </si>
  <si>
    <t>Excel stores dates as serial numbers</t>
  </si>
  <si>
    <t>date_value</t>
  </si>
  <si>
    <t>Date + time</t>
  </si>
  <si>
    <t>Date/time-formatted number</t>
  </si>
  <si>
    <t>Excel stores datetimes as serial numbers</t>
  </si>
  <si>
    <t>datetime_value</t>
  </si>
  <si>
    <t>Time</t>
  </si>
  <si>
    <t>Time-formatted number</t>
  </si>
  <si>
    <t>13:45:30 as fraction of a day</t>
  </si>
  <si>
    <t>time_value</t>
  </si>
  <si>
    <t>Duration</t>
  </si>
  <si>
    <t>Duration-formatted number</t>
  </si>
  <si>
    <t>36 hours as 1.5 days</t>
  </si>
  <si>
    <t>duration_value</t>
  </si>
  <si>
    <t>Formula → number</t>
  </si>
  <si>
    <t>Formula result: number</t>
  </si>
  <si>
    <t>formula_number</t>
  </si>
  <si>
    <t>Formula → text</t>
  </si>
  <si>
    <t>Formula result: text</t>
  </si>
  <si>
    <t>formula_text</t>
  </si>
  <si>
    <t>Formula → Boolean</t>
  </si>
  <si>
    <t>Formula result: Boolean</t>
  </si>
  <si>
    <t>formula_boolean</t>
  </si>
  <si>
    <t>Formula → ""</t>
  </si>
  <si>
    <t>Formula result: empty text</t>
  </si>
  <si>
    <t>formula_empty_string</t>
  </si>
  <si>
    <t>#N/A</t>
  </si>
  <si>
    <t>Error</t>
  </si>
  <si>
    <t>error_na</t>
  </si>
  <si>
    <t>#DIV/0!</t>
  </si>
  <si>
    <t>error_div0</t>
  </si>
  <si>
    <t>#VALUE!</t>
  </si>
  <si>
    <t>error_value</t>
  </si>
  <si>
    <t>#REF!</t>
  </si>
  <si>
    <t>error_ref</t>
  </si>
  <si>
    <t>#NAME?</t>
  </si>
  <si>
    <t>error_name</t>
  </si>
  <si>
    <t>#NUM!</t>
  </si>
  <si>
    <t>error_num</t>
  </si>
  <si>
    <t>#NULL!</t>
  </si>
  <si>
    <t>error_null</t>
  </si>
  <si>
    <t>Multi-cell range tests</t>
  </si>
  <si>
    <t>Range data</t>
  </si>
  <si>
    <t>row 1</t>
  </si>
  <si>
    <t>alpha</t>
  </si>
  <si>
    <t>row 2</t>
  </si>
  <si>
    <t>beta</t>
  </si>
  <si>
    <t>row 3</t>
  </si>
  <si>
    <t>row 4</t>
  </si>
  <si>
    <t>001</t>
  </si>
  <si>
    <t>row 5</t>
  </si>
  <si>
    <t>東京</t>
  </si>
  <si>
    <t>row 6</t>
  </si>
  <si>
    <t>last</t>
  </si>
  <si>
    <t>Microsoft PY: Excel → Python</t>
  </si>
  <si>
    <t>Each green result is a native PY entry whose script calls xl() on the source reference and returns the Python type plus repr().</t>
  </si>
  <si>
    <t>Source reference</t>
  </si>
  <si>
    <t>Source semantic</t>
  </si>
  <si>
    <t>PY result: Python type + repr</t>
  </si>
  <si>
    <t>Script mode</t>
  </si>
  <si>
    <t>Key</t>
  </si>
  <si>
    <t>Excel Sources!B5</t>
  </si>
  <si>
    <t>xl(reference)</t>
  </si>
  <si>
    <t>Excel Sources!B6</t>
  </si>
  <si>
    <t>Excel Sources!B7</t>
  </si>
  <si>
    <t>Excel Sources!B8</t>
  </si>
  <si>
    <t>Excel Sources!B9</t>
  </si>
  <si>
    <t>Excel Sources!B10</t>
  </si>
  <si>
    <t>Excel Sources!B11</t>
  </si>
  <si>
    <t>Excel Sources!B12</t>
  </si>
  <si>
    <t>Excel Sources!B13</t>
  </si>
  <si>
    <t>Excel Sources!B14</t>
  </si>
  <si>
    <t>Excel Sources!B15</t>
  </si>
  <si>
    <t>Excel Sources!B16</t>
  </si>
  <si>
    <t>Excel Sources!B17</t>
  </si>
  <si>
    <t>Excel Sources!B18</t>
  </si>
  <si>
    <t>Excel Sources!B19</t>
  </si>
  <si>
    <t>Excel Sources!B20</t>
  </si>
  <si>
    <t>Excel Sources!B21</t>
  </si>
  <si>
    <t>Excel Sources!B22</t>
  </si>
  <si>
    <t>Excel Sources!B23</t>
  </si>
  <si>
    <t>Excel Sources!B24</t>
  </si>
  <si>
    <t>Excel Sources!B25</t>
  </si>
  <si>
    <t>Excel Sources!B26</t>
  </si>
  <si>
    <t>Excel Sources!B27</t>
  </si>
  <si>
    <t>Excel Sources!B28</t>
  </si>
  <si>
    <t>Excel Sources!B29</t>
  </si>
  <si>
    <t>Excel Sources!B30</t>
  </si>
  <si>
    <t>Range materialization</t>
  </si>
  <si>
    <t>Single row range</t>
  </si>
  <si>
    <t>Excel Sources!B35:E35</t>
  </si>
  <si>
    <t>Range</t>
  </si>
  <si>
    <t>range_1x4</t>
  </si>
  <si>
    <t>Single column range</t>
  </si>
  <si>
    <t>Excel Sources!C35:C40</t>
  </si>
  <si>
    <t>range_6x1</t>
  </si>
  <si>
    <t>2-D range, no headers</t>
  </si>
  <si>
    <t>Excel Sources!B35:E40</t>
  </si>
  <si>
    <t>range_6x4</t>
  </si>
  <si>
    <t>2-D range, headers=True</t>
  </si>
  <si>
    <t>Excel Sources!B34:E40</t>
  </si>
  <si>
    <t>xl(reference, headers=True)</t>
  </si>
  <si>
    <t>range_6x4_headers</t>
  </si>
  <si>
    <t>Microsoft PY: Python → Excel</t>
  </si>
  <si>
    <t>return_type=0 tests Excel-value conversion/spills. return_type=1 tests Python-object/card output. Error rows are intentional probes.</t>
  </si>
  <si>
    <t>Python expression</t>
  </si>
  <si>
    <t>return_type</t>
  </si>
  <si>
    <t>Purpose / expected family</t>
  </si>
  <si>
    <t>Live output anchor</t>
  </si>
  <si>
    <t>Live Excel output / spill reserve</t>
  </si>
  <si>
    <t>None</t>
  </si>
  <si>
    <t>Blank or closest Excel equivalent</t>
  </si>
  <si>
    <t>F5</t>
  </si>
  <si>
    <t>none</t>
  </si>
  <si>
    <t>bool True</t>
  </si>
  <si>
    <t>True</t>
  </si>
  <si>
    <t>F9</t>
  </si>
  <si>
    <t>bool_true</t>
  </si>
  <si>
    <t>bool False</t>
  </si>
  <si>
    <t>False</t>
  </si>
  <si>
    <t>F13</t>
  </si>
  <si>
    <t>bool_false</t>
  </si>
  <si>
    <t>int</t>
  </si>
  <si>
    <t>42</t>
  </si>
  <si>
    <t>F17</t>
  </si>
  <si>
    <t>negative int</t>
  </si>
  <si>
    <t>-42</t>
  </si>
  <si>
    <t>F21</t>
  </si>
  <si>
    <t>negative_int</t>
  </si>
  <si>
    <t>large int (2**60)</t>
  </si>
  <si>
    <t>2**60</t>
  </si>
  <si>
    <t>Observe precision/error policy</t>
  </si>
  <si>
    <t>F25</t>
  </si>
  <si>
    <t>large_int</t>
  </si>
  <si>
    <t>float</t>
  </si>
  <si>
    <t>3.14159265358979</t>
  </si>
  <si>
    <t>F29</t>
  </si>
  <si>
    <t>float NaN</t>
  </si>
  <si>
    <t>float("nan")</t>
  </si>
  <si>
    <t>Observe missing/non-finite policy</t>
  </si>
  <si>
    <t>F33</t>
  </si>
  <si>
    <t>nan</t>
  </si>
  <si>
    <t>float +∞</t>
  </si>
  <si>
    <t>float("inf")</t>
  </si>
  <si>
    <t>Observe non-finite policy</t>
  </si>
  <si>
    <t>F37</t>
  </si>
  <si>
    <t>inf</t>
  </si>
  <si>
    <t>str</t>
  </si>
  <si>
    <t>"hello"</t>
  </si>
  <si>
    <t>F41</t>
  </si>
  <si>
    <t>Unicode str</t>
  </si>
  <si>
    <t>"café — 東京 — Δ"</t>
  </si>
  <si>
    <t>F45</t>
  </si>
  <si>
    <t>unicode</t>
  </si>
  <si>
    <t>datetime.date</t>
  </si>
  <si>
    <t>date(2026, 8, 16)</t>
  </si>
  <si>
    <t>Observe date conversion</t>
  </si>
  <si>
    <t>F49</t>
  </si>
  <si>
    <t>date</t>
  </si>
  <si>
    <t>datetime.datetime</t>
  </si>
  <si>
    <t>datetime(2026, 8, 16, 13, 45, 30)</t>
  </si>
  <si>
    <t>Observe datetime conversion</t>
  </si>
  <si>
    <t>F53</t>
  </si>
  <si>
    <t>datetime</t>
  </si>
  <si>
    <t>datetime.time</t>
  </si>
  <si>
    <t>time(13, 45, 30)</t>
  </si>
  <si>
    <t>Observe time conversion</t>
  </si>
  <si>
    <t>F57</t>
  </si>
  <si>
    <t>time</t>
  </si>
  <si>
    <t>datetime.timedelta</t>
  </si>
  <si>
    <t>timedelta(hours=36, minutes=5)</t>
  </si>
  <si>
    <t>Observe duration conversion</t>
  </si>
  <si>
    <t>F61</t>
  </si>
  <si>
    <t>timedelta</t>
  </si>
  <si>
    <t>timezone-aware datetime</t>
  </si>
  <si>
    <t>datetime(2026, 8, 16, 13, 45, 30, tzinfo=timezone.utc)</t>
  </si>
  <si>
    <t>Observe timezone policy</t>
  </si>
  <si>
    <t>F65</t>
  </si>
  <si>
    <t>aware_datetime</t>
  </si>
  <si>
    <t>1-D list</t>
  </si>
  <si>
    <t>[1, "two", True, None]</t>
  </si>
  <si>
    <t>Observe spill orientation</t>
  </si>
  <si>
    <t>F69</t>
  </si>
  <si>
    <t>list_1d</t>
  </si>
  <si>
    <t>1-D tuple</t>
  </si>
  <si>
    <t>(1, 2, 3)</t>
  </si>
  <si>
    <t>F73</t>
  </si>
  <si>
    <t>tuple_1d</t>
  </si>
  <si>
    <t>2-D list</t>
  </si>
  <si>
    <t>[[1, 2], [3, 4]]</t>
  </si>
  <si>
    <t>Observe rectangular spill</t>
  </si>
  <si>
    <t>F77</t>
  </si>
  <si>
    <t>list_2d</t>
  </si>
  <si>
    <t>empty list</t>
  </si>
  <si>
    <t>[]</t>
  </si>
  <si>
    <t>Expected edge/error case</t>
  </si>
  <si>
    <t>F81</t>
  </si>
  <si>
    <t>empty_list</t>
  </si>
  <si>
    <t>ragged list</t>
  </si>
  <si>
    <t>[[1, 2], [3]]</t>
  </si>
  <si>
    <t>F85</t>
  </si>
  <si>
    <t>ragged_list</t>
  </si>
  <si>
    <t>dict</t>
  </si>
  <si>
    <t>{"a": 1, "b": 2}</t>
  </si>
  <si>
    <t>Observe object-to-Excel-value policy</t>
  </si>
  <si>
    <t>F89</t>
  </si>
  <si>
    <t>set</t>
  </si>
  <si>
    <t>{1, 2, 3}</t>
  </si>
  <si>
    <t>F93</t>
  </si>
  <si>
    <t>complex</t>
  </si>
  <si>
    <t>1 + 2j</t>
  </si>
  <si>
    <t>F97</t>
  </si>
  <si>
    <t>NumPy int64</t>
  </si>
  <si>
    <t>np.int64(7)</t>
  </si>
  <si>
    <t>NumPy scalar</t>
  </si>
  <si>
    <t>F101</t>
  </si>
  <si>
    <t>np_int64</t>
  </si>
  <si>
    <t>NumPy float64</t>
  </si>
  <si>
    <t>np.float64(2.5)</t>
  </si>
  <si>
    <t>F105</t>
  </si>
  <si>
    <t>np_float64</t>
  </si>
  <si>
    <t>NumPy bool_</t>
  </si>
  <si>
    <t>np.bool_(True)</t>
  </si>
  <si>
    <t>F109</t>
  </si>
  <si>
    <t>np_bool</t>
  </si>
  <si>
    <t>NumPy datetime64</t>
  </si>
  <si>
    <t>np.datetime64("2026-08-16T13:45:30")</t>
  </si>
  <si>
    <t>NumPy date/time scalar</t>
  </si>
  <si>
    <t>F113</t>
  </si>
  <si>
    <t>np_datetime64</t>
  </si>
  <si>
    <t>NumPy timedelta64</t>
  </si>
  <si>
    <t>np.timedelta64(90, "m")</t>
  </si>
  <si>
    <t>NumPy duration scalar</t>
  </si>
  <si>
    <t>F117</t>
  </si>
  <si>
    <t>np_timedelta64</t>
  </si>
  <si>
    <t>NumPy 0-D array</t>
  </si>
  <si>
    <t>np.array(7)</t>
  </si>
  <si>
    <t>Observe scalar/array handling</t>
  </si>
  <si>
    <t>F121</t>
  </si>
  <si>
    <t>np_array0</t>
  </si>
  <si>
    <t>NumPy 1-D array</t>
  </si>
  <si>
    <t>np.array([1, 2, 3])</t>
  </si>
  <si>
    <t>F125</t>
  </si>
  <si>
    <t>np_array1</t>
  </si>
  <si>
    <t>NumPy 2-D array</t>
  </si>
  <si>
    <t>np.array([[1, 2], [3, 4]])</t>
  </si>
  <si>
    <t>F129</t>
  </si>
  <si>
    <t>np_array2</t>
  </si>
  <si>
    <t>NumPy 3-D array</t>
  </si>
  <si>
    <t>np.arange(8).reshape(2, 2, 2)</t>
  </si>
  <si>
    <t>F133</t>
  </si>
  <si>
    <t>np_array3</t>
  </si>
  <si>
    <t>pandas.NA</t>
  </si>
  <si>
    <t>pd.NA</t>
  </si>
  <si>
    <t>Observe missing-value handling</t>
  </si>
  <si>
    <t>F137</t>
  </si>
  <si>
    <t>pd_na</t>
  </si>
  <si>
    <t>pandas.NaT</t>
  </si>
  <si>
    <t>pd.NaT</t>
  </si>
  <si>
    <t>F141</t>
  </si>
  <si>
    <t>pd_nat</t>
  </si>
  <si>
    <t>pandas.Timestamp</t>
  </si>
  <si>
    <t>pd.Timestamp("2026-08-16 13:45:30")</t>
  </si>
  <si>
    <t>Pandas date/time scalar</t>
  </si>
  <si>
    <t>F145</t>
  </si>
  <si>
    <t>pd_timestamp</t>
  </si>
  <si>
    <t>pandas.Timedelta</t>
  </si>
  <si>
    <t>pd.Timedelta("1 days 02:03:04")</t>
  </si>
  <si>
    <t>Pandas duration scalar</t>
  </si>
  <si>
    <t>F149</t>
  </si>
  <si>
    <t>pd_timedelta</t>
  </si>
  <si>
    <t>pandas.Series</t>
  </si>
  <si>
    <t>pd.Series([1, None, 3], name="s")</t>
  </si>
  <si>
    <t>Observe Series spill</t>
  </si>
  <si>
    <t>F153</t>
  </si>
  <si>
    <t>pd_series</t>
  </si>
  <si>
    <t>pandas.DataFrame</t>
  </si>
  <si>
    <t>pd.DataFrame({"A": [1, 2], "B": ["x", "y"]})</t>
  </si>
  <si>
    <t>Observe DataFrame spill</t>
  </si>
  <si>
    <t>F157</t>
  </si>
  <si>
    <t>pd_dataframe</t>
  </si>
  <si>
    <t>DataFrame as Python object</t>
  </si>
  <si>
    <t>pd.DataFrame({"A": [1, 2], "B": [3, 4]})</t>
  </si>
  <si>
    <t>Python object/card</t>
  </si>
  <si>
    <t>F161</t>
  </si>
  <si>
    <t>obj_dataframe</t>
  </si>
  <si>
    <t>dict as Python object</t>
  </si>
  <si>
    <t>F165</t>
  </si>
  <si>
    <t>obj_dict</t>
  </si>
  <si>
    <t>complex as Python object</t>
  </si>
  <si>
    <t>F169</t>
  </si>
  <si>
    <t>obj_complex</t>
  </si>
  <si>
    <t>2-D ndarray as Python object</t>
  </si>
  <si>
    <t>F173</t>
  </si>
  <si>
    <t>obj_array2</t>
  </si>
  <si>
    <t>Boardflare: Excel → Python via bf.inputs</t>
  </si>
  <si>
    <t>The embedded Marimo notebook subscribes to the same Excel source cells. This single BF.OUTPUT spill reports the materialized Python type/value for each input.</t>
  </si>
  <si>
    <t>Live report</t>
  </si>
  <si>
    <t>Boardflare: Python → Excel via bf.publish / BF.OUTPUT</t>
  </si>
  <si>
    <t>Green regions are live BF.OUTPUT results. v3 targets PY(return_type=0) for ordinary values while retaining Boardflare rich-value extensions and explicit intentional divergences.</t>
  </si>
  <si>
    <t>Supported scalar values</t>
  </si>
  <si>
    <t>Rich Double + properties (should remain numeric and expose card fields)</t>
  </si>
  <si>
    <t>Rich Boolean + properties (should remain Boolean and expose card fields)</t>
  </si>
  <si>
    <t>Rich String + properties (should remain text and expose card fields)</t>
  </si>
  <si>
    <t>Top-level Rich Array — intentional #VALUE! rejection at the Excel custom-function boundary</t>
  </si>
  <si>
    <t>Rich Entity — expected rich entity/card</t>
  </si>
  <si>
    <t>Rich Error — expected native #N/A via CustomFunctions.Error</t>
  </si>
  <si>
    <t>Rich Entity with nested Array property — expected rich entity/card with nested table</t>
  </si>
  <si>
    <t>1-D list → one column (vertical, like PY return_type=0)</t>
  </si>
  <si>
    <t>1-D tuple → one column (vertical, like PY return_type=0)</t>
  </si>
  <si>
    <t>2-D rectangular list</t>
  </si>
  <si>
    <t>named pandas.Series → name header + one column</t>
  </si>
  <si>
    <t>pandas.DataFrame → column headings + values; index follows Python-in-Excel inclusion rule</t>
  </si>
  <si>
    <t>NumPy 0-D → #VALUE! (like PY return_type=0)</t>
  </si>
  <si>
    <t>NumPy 1-D → one column (vertical)</t>
  </si>
  <si>
    <t>NumPy 2-D → matrix</t>
  </si>
  <si>
    <t>Compatibility edge cases / intentional divergences (same runtime conversion function)</t>
  </si>
  <si>
    <t>Coverage Matrix</t>
  </si>
  <si>
    <t>A compact index of conversion families and where the executable test lives.</t>
  </si>
  <si>
    <t>Direction</t>
  </si>
  <si>
    <t>Engine/API</t>
  </si>
  <si>
    <t>Scalar values</t>
  </si>
  <si>
    <t>Dates/times</t>
  </si>
  <si>
    <t>Containers / DataFrames</t>
  </si>
  <si>
    <t>Errors / invalids</t>
  </si>
  <si>
    <t>Executable sheet</t>
  </si>
  <si>
    <t>Excel → Python</t>
  </si>
  <si>
    <t>Microsoft PY / xl()</t>
  </si>
  <si>
    <t>blank, number, Boolean, text, formula results</t>
  </si>
  <si>
    <t>date, datetime, time, duration</t>
  </si>
  <si>
    <t>1×N, N×1, 2-D, headers=True</t>
  </si>
  <si>
    <t>all common Excel error literals</t>
  </si>
  <si>
    <t>PY Excel to Python</t>
  </si>
  <si>
    <t>Python → Excel</t>
  </si>
  <si>
    <t>Microsoft PY return_type=0</t>
  </si>
  <si>
    <t>None, bool, int, float, str, non-finite</t>
  </si>
  <si>
    <t>date, datetime, time, timedelta, timezone-aware datetime</t>
  </si>
  <si>
    <t>list, tuple, NumPy arrays, Series, DataFrame</t>
  </si>
  <si>
    <t>empty/ragged, dict/set/complex, 3-D</t>
  </si>
  <si>
    <t>PY Python to Excel</t>
  </si>
  <si>
    <t>Python → Python object cell</t>
  </si>
  <si>
    <t>Microsoft PY return_type=1</t>
  </si>
  <si>
    <t>object/card behavior</t>
  </si>
  <si>
    <t>via Python object semantics</t>
  </si>
  <si>
    <t>DataFrame and ndarray object outputs</t>
  </si>
  <si>
    <t>dict/complex object outputs</t>
  </si>
  <si>
    <t>Boardflare bf.inputs</t>
  </si>
  <si>
    <t>same Excel source cells using typed cell metadata</t>
  </si>
  <si>
    <t>formatted date/datetime/time materialized like xl()</t>
  </si>
  <si>
    <t>single-cell scalar; multi-cell DataFrame; headers=True</t>
  </si>
  <si>
    <t>typed Excel errors preserved rather than collapsed to error-text strings</t>
  </si>
  <si>
    <t>BF Excel to Python</t>
  </si>
  <si>
    <t>Boardflare bf.publish / BF.OUTPUT</t>
  </si>
  <si>
    <t>None, bool, safe int, float, str; NaN/missing mapped to PY-compatible Excel errors; rich primitives and Entity extensions</t>
  </si>
  <si>
    <t>formatted date/datetime/time; timedelta; timezone-aware values rejected to #VALUE!</t>
  </si>
  <si>
    <t>1-D vertical; ragged padding with #N/A; Series/DataFrame headings/index rule; NumPy PY-compatible dimensional behavior</t>
  </si>
  <si>
    <t>intentional: unsafe int/set/top-level Array rejected; PY-like error cells for non-finite, missing, complex and 3-D; &gt;100k cells rejected</t>
  </si>
  <si>
    <t>BF Python to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</si>
</sst>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\ hh:mm:ss"/>
    <numFmt numFmtId="166" formatCode="hh:mm:ss"/>
  </numFmts>
  <fonts count="6">
    <font>
      <sz val="11"/>
      <name val="Carlito"/>
    </font>
    <font>
      <b/>
      <sz val="11"/>
      <color rgb="FFFFFFFF"/>
      <name val="Carlito"/>
    </font>
    <font>
      <i/>
      <sz val="11"/>
      <color rgb="FF1F2937"/>
      <name val="Carlito"/>
    </font>
    <font>
      <b/>
      <sz val="11"/>
      <color rgb="FF1F2937"/>
      <name val="Carlito"/>
    </font>
    <font>
      <b/>
      <sz val="11"/>
      <name val="Carlito"/>
    </font>
    <font>
      <i/>
      <sz val="11"/>
      <color rgb="FF37415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1F8"/>
      </patternFill>
    </fill>
    <fill>
      <patternFill patternType="solid">
        <fgColor rgb="FFF3F6F8"/>
      </patternFill>
    </fill>
    <fill>
      <patternFill patternType="solid">
        <fgColor rgb="FFD9EAF7"/>
      </patternFill>
    </fill>
    <fill>
      <patternFill patternType="solid">
        <fgColor rgb="FF44546A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E8F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3" fillId="4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5" borderId="0" xfId="0" applyFont="1" applyFill="1" applyAlignment="1">
      <alignment vertical="top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/>
    </xf>
    <xf numFmtId="0" fontId="1" fillId="6" borderId="0" xfId="0" applyFont="1" applyFill="1" applyAlignment="1">
      <alignment vertical="top" wrapText="1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7" borderId="0" xfId="0" applyNumberFormat="1" applyFill="1" applyAlignment="1">
      <alignment vertical="top"/>
    </xf>
    <xf numFmtId="165" fontId="0" fillId="7" borderId="0" xfId="0" applyNumberFormat="1" applyFill="1" applyAlignment="1">
      <alignment vertical="top"/>
    </xf>
    <xf numFmtId="166" fontId="0" fillId="7" borderId="0" xfId="0" applyNumberFormat="1" applyFill="1" applyAlignment="1">
      <alignment vertical="top"/>
    </xf>
    <xf numFmtId="46" fontId="0" fillId="7" borderId="0" xfId="0" applyNumberFormat="1" applyFill="1" applyAlignment="1">
      <alignment vertical="top"/>
    </xf>
    <xf numFmtId="0" fontId="0" fillId="8" borderId="0" xfId="0" applyFill="1" applyAlignment="1">
      <alignment vertical="top"/>
    </xf>
    <xf numFmtId="0" fontId="1" fillId="6" borderId="0" xfId="0" applyFont="1" applyFill="1" applyAlignment="1">
      <alignment vertical="top"/>
    </xf>
    <xf numFmtId="0" fontId="0" fillId="9" borderId="0" xfId="0" applyFill="1" applyAlignment="1">
      <alignment vertical="top" wrapText="1"/>
    </xf>
    <xf numFmtId="0" fontId="0" fillId="9" borderId="0" xfId="0" applyFill="1" applyAlignment="1">
      <alignment vertical="top"/>
    </xf>
    <xf numFmtId="0" fontId="0" fillId="11" borderId="0" xfId="0" applyFill="1" applyAlignment="1">
      <alignment vertical="top"/>
    </xf>
    <xf numFmtId="0" fontId="3" fillId="12" borderId="0" xfId="0" applyFont="1" applyFill="1" applyAlignment="1">
      <alignment vertical="top"/>
    </xf>
    <xf numFmtId="0" fontId="0" fillId="13" borderId="0" xfId="0" applyFill="1" applyAlignment="1">
      <alignment vertical="top"/>
    </xf>
    <xf numFmtId="0" fontId="3" fillId="5" borderId="0" xfId="0" applyFont="1" applyFill="1" applyAlignment="1">
      <alignment vertical="top" wrapText="1"/>
    </xf>
    <xf numFmtId="0" fontId="4" fillId="11" borderId="0" xfId="0" applyFont="1" applyFill="1" applyAlignment="1">
      <alignment vertical="top" wrapText="1"/>
    </xf>
    <xf numFmtId="0" fontId="0" fillId="11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top"/>
    </xf>
    <xf numFmtId="0" fontId="1" fillId="6" borderId="0" xfId="0" applyFont="1" applyFill="1" applyAlignment="1">
      <alignment vertical="top" wrapText="1"/>
    </xf>
    <xf numFmtId="0" fontId="5" fillId="1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microsoft.com/office/2017/06/relationships/rdRichValue" Target="richData/rdrichvalue.xml"/><Relationship Id="rId17" Type="http://schemas.microsoft.com/office/2017/06/relationships/rdSupportingPropertyBag" Target="richData/rdsupportingpropertybag.xml"/><Relationship Id="rId2" Type="http://schemas.openxmlformats.org/officeDocument/2006/relationships/worksheet" Target="worksheets/sheet2.xml"/><Relationship Id="rId16" Type="http://schemas.microsoft.com/office/2017/06/relationships/rdSupportingPropertyBagStructure" Target="richData/rdsupportingpropertybag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ichStyles" Target="richData/richStyles.xml"/><Relationship Id="rId10" Type="http://schemas.openxmlformats.org/officeDocument/2006/relationships/sharedStrings" Target="sharedStrings.xml"/><Relationship Id="rId19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Array" Target="richData/rdarray.xml"/><Relationship Id="rId22" Type="http://schemas.microsoft.com/office/2023/09/relationships/Python" Target="pytho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array.xml><?xml version="1.0" encoding="utf-8"?>
<arrayData xmlns="http://schemas.microsoft.com/office/spreadsheetml/2017/richdata2" count="3">
  <a r="3" c="3">
    <v t="s"/>
    <v t="s">A</v>
    <v t="s">B</v>
    <v>0</v>
    <v>1</v>
    <v>3</v>
    <v>1</v>
    <v>2</v>
    <v>4</v>
  </a>
  <a r="2" c="2">
    <v>1</v>
    <v>2</v>
    <v>3</v>
    <v>4</v>
  </a>
  <a r="3" c="2">
    <v t="s">Item</v>
    <v t="s">Value</v>
    <v t="s">Alpha</v>
    <v>10.5</v>
    <v t="s">Beta</v>
    <v>20.25</v>
  </a>
</arrayData>
</file>

<file path=xl/richData/rdrichvalue.xml><?xml version="1.0" encoding="utf-8"?>
<rvData xmlns="http://schemas.microsoft.com/office/spreadsheetml/2017/richdata" count="25">
  <rv s="0">
    <fb>0</fb>
    <v>0</v>
  </rv>
  <rv s="0">
    <fb>46250</fb>
    <v>1</v>
  </rv>
  <rv s="0">
    <fb>46250.573263888888</fb>
    <v>2</v>
  </rv>
  <rv s="0">
    <fb>0.57326388888888891</fb>
    <v>3</v>
  </rv>
  <rv s="1">
    <v>2</v>
    <v>2026-08-16T13:45:30+00:00</v>
    <v>7</v>
  </rv>
  <rv s="2">
    <v>13</v>
    <v>3</v>
  </rv>
  <rv s="3">
    <v>4</v>
    <v>dict</v>
    <v>1</v>
    <v>2</v>
  </rv>
  <rv s="2">
    <fb t="e">#N/A</fb>
    <v>6</v>
    <v>6</v>
  </rv>
  <rv s="4">
    <v>1842cfc475b61a498fa18b4c17dc39b1</v>
    <v>iteration over a 0-d array</v>
    <v>TypeError</v>
    <v>18</v>
    <v>1</v>
  </rv>
  <rv s="2">
    <v>13</v>
    <v>1</v>
  </rv>
  <rv s="5">
    <v>0</v>
  </rv>
  <rv s="6">
    <v>DataFrame</v>
    <v>6</v>
    <v>10</v>
  </rv>
  <rv s="7">
    <v>&lt;class 'pandas.core.frame.DataFrame'&gt;</v>
    <v>DataFrame</v>
    <v xml:space="preserve">   A  B
0  1  3
1  2  4</v>
    <v>11</v>
    <v>7</v>
  </rv>
  <rv s="8">
    <v>dict</v>
    <v>dict</v>
    <v>9</v>
    <v>1</v>
    <v>2</v>
  </rv>
  <rv s="7">
    <v>&lt;class 'dict'&gt;</v>
    <v>dict</v>
    <v>{'a': 1, 'b': 2}</v>
    <v>13</v>
    <v>7</v>
  </rv>
  <rv s="9">
    <v>&lt;class 'complex'&gt;</v>
    <v>complex</v>
    <v>(1+2j)</v>
    <v>7</v>
  </rv>
  <rv s="5">
    <v>1</v>
  </rv>
  <rv s="6">
    <v>ndarray</v>
    <v>11</v>
    <v>16</v>
  </rv>
  <rv s="7">
    <v>&lt;class 'numpy.ndarray'&gt;</v>
    <v>ndarray</v>
    <v>[[1 2]
 [3 4]]</v>
    <v>17</v>
    <v>7</v>
  </rv>
  <rv s="10">
    <fb>123.5</fb>
    <v>12</v>
    <v>Boardflare</v>
    <v>USD</v>
  </rv>
  <rv s="11">
    <fb t="b">1</fb>
    <v>Enabled</v>
    <v>Boardflare</v>
  </rv>
  <rv s="12">
    <fb t="s">rich text</fb>
    <v>English</v>
    <v>9</v>
  </rv>
  <rv s="13">
    <v>Entity demo</v>
    <v>7</v>
    <v>hello</v>
  </rv>
  <rv s="5">
    <v>2</v>
  </rv>
  <rv s="14">
    <v>Entity + nested array</v>
    <v>Array data type nested inside an Entity property</v>
    <v>23</v>
  </rv>
</rvData>
</file>

<file path=xl/richData/rdrichvaluestructure.xml><?xml version="1.0" encoding="utf-8"?>
<rvStructures xmlns="http://schemas.microsoft.com/office/spreadsheetml/2017/richdata" count="15">
  <s t="_formattednumber">
    <k n="_Format" t="spb"/>
  </s>
  <s t="_error">
    <k n="errorType" t="i"/>
    <k n="argument" t="s"/>
    <k n="subType" t="i"/>
  </s>
  <s t="_error">
    <k n="errorType" t="i"/>
    <k n="subType" t="i"/>
  </s>
  <s t="_entity">
    <k n="_Display" t="spb"/>
    <k n="_DisplayString" t="s"/>
    <k n="a" t="i"/>
    <k n="b" t="i"/>
  </s>
  <s t="_error">
    <k n="correlationId" t="s"/>
    <k n="errorMessage" t="s"/>
    <k n="errorName" t="s"/>
    <k n="errorType" t="i"/>
    <k n="subType" t="i"/>
  </s>
  <s t="_array">
    <k n="array" t="a"/>
  </s>
  <s t="_entity">
    <k n="_DisplayString" t="s"/>
    <k n="_ViewInfo" t="spb"/>
    <k n="arrayPreview" t="r"/>
  </s>
  <s t="_python">
    <k n="Python_type" t="s"/>
    <k n="Python_typeName" t="s"/>
    <k n="Python_str" t="s"/>
    <k n="preview" t="r"/>
    <k n="_Provider" t="spb"/>
  </s>
  <s t="_entity">
    <k n="_DisplayString" t="s"/>
    <k n="_Title" t="s"/>
    <k n="_ViewInfo" t="spb"/>
    <k n="a"/>
    <k n="b"/>
  </s>
  <s t="_python">
    <k n="Python_type" t="s"/>
    <k n="Python_typeName" t="s"/>
    <k n="Python_str" t="s"/>
    <k n="_Provider" t="spb"/>
  </s>
  <s t="_primitivewithmetadata">
    <k n="_Format" t="spb"/>
    <k n="Source" t="s"/>
    <k n="Unit" t="s"/>
  </s>
  <s t="_primitivewithmetadata">
    <k n="Meaning" t="s"/>
    <k n="Source" t="s"/>
  </s>
  <s t="_primitivewithmetadata">
    <k n="Language" t="s"/>
    <k n="Length"/>
  </s>
  <s t="_entity">
    <k n="_DisplayString" t="s"/>
    <k n="Number"/>
    <k n="Text" t="s"/>
  </s>
  <s t="_entity">
    <k n="_DisplayString" t="s"/>
    <k n="Description" t="s"/>
    <k n="Table" t="r"/>
  </s>
</rvStructures>
</file>

<file path=xl/richData/rdsupportingpropertybag.xml><?xml version="1.0" encoding="utf-8"?>
<supportingPropertyBags xmlns="http://schemas.microsoft.com/office/spreadsheetml/2017/richdata2">
  <spbArrays count="3">
    <a count="4">
      <v t="s">a</v>
      <v t="s">b</v>
      <v t="s">_DisplayString</v>
      <v t="s">_Display</v>
    </a>
    <a count="2">
      <v t="s">a</v>
      <v t="s">b</v>
    </a>
    <a count="1">
      <v t="spb">8</v>
    </a>
  </spbArrays>
  <spbData count="13">
    <spb s="0">
      <v>1</v>
    </spb>
    <spb s="0">
      <v>2</v>
    </spb>
    <spb s="0">
      <v>3</v>
    </spb>
    <spb s="0">
      <v>4</v>
    </spb>
    <spb s="1">
      <v>0</v>
    </spb>
    <spb s="2">
      <v>2</v>
      <v>2</v>
      <v>DataFrame</v>
      <v>arrayPreview</v>
      <v>1</v>
    </spb>
    <spb s="3">
      <v>5</v>
    </spb>
    <spb s="4">
      <v>https://www.anaconda.com/excel</v>
      <v>https://res.cdn.office.net/officepysvc/prod-service/anacondalogo.png</v>
      <v>Python provided by Anaconda</v>
    </spb>
    <spb s="5">
      <v>1</v>
    </spb>
    <spb s="6">
      <v>2</v>
    </spb>
    <spb s="7">
      <v>2</v>
      <v>2</v>
      <v>ndarray</v>
      <v>arrayPreview</v>
    </spb>
    <spb s="3">
      <v>10</v>
    </spb>
    <spb s="0">
      <v>5</v>
    </spb>
  </spbData>
</supportingPropertyBags>
</file>

<file path=xl/richData/rdsupportingpropertybagstructure.xml><?xml version="1.0" encoding="utf-8"?>
<spbStructures xmlns="http://schemas.microsoft.com/office/spreadsheetml/2017/richdata2" count="8">
  <s>
    <k n="_Self" t="i"/>
  </s>
  <s>
    <k n="^Order" t="spba"/>
  </s>
  <s>
    <k n="drw" t="i"/>
    <k n="dcol" t="i"/>
    <k n="name" t="s"/>
    <k n="array" t="s"/>
    <k n="headers" t="b"/>
  </s>
  <s>
    <k n="ArrayCardInfo" t="spb"/>
  </s>
  <s>
    <k n="link" t="s"/>
    <k n="logo" t="s"/>
    <k n="name" t="s"/>
  </s>
  <s>
    <k n="fields" t="spba"/>
  </s>
  <s>
    <k n="pods" t="spba"/>
  </s>
  <s>
    <k n="drw" t="i"/>
    <k n="dcol" t="i"/>
    <k n="name" t="s"/>
    <k n="array" t="s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4">
    <x:dxf>
      <x:numFmt numFmtId="0" formatCode="General"/>
    </x:dxf>
    <x:dxf>
      <x:numFmt numFmtId="19" formatCode="yyyy/mm/dd"/>
    </x:dxf>
    <x:dxf>
      <x:numFmt numFmtId="27" formatCode="yyyy/mm/dd\ h:mm"/>
    </x:dxf>
    <x:dxf>
      <x:numFmt numFmtId="23" formatCode="h:mm\ AM/PM"/>
    </x:dxf>
  </dxfs>
  <richProperties>
    <rPr n="NumberFormat" t="s"/>
  </richProperties>
  <richStyles>
    <rSty dxfid="0">
      <rpv i="0">0;-0;"None"</rpv>
    </rSty>
    <rSty dxfid="1"/>
    <rSty dxfid="2"/>
    <rSty dxfid="3"/>
    <rSty dxfid="0">
      <rpv i="0">\$0.00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84A1B1-1E27-2D49-8397-A50B61034682}">
  <we:reference id="43da7fdb-4e51-4403-9704-22d2b4c88e6d" version="1.0.0.13" store="EXCatalog" storeType="EXCatalog"/>
  <we:alternateReferences/>
  <we:properties/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_xldudf_BOARDFLARE_EXEC</we:customFunctionIds>
        <we:customFunctionIds>_xldudf_BF_OUTPUT</we:customFunctionIds>
        <we:customFunctionIds>_xldudf_BF_FUNCTION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workbookViewId="0">
      <selection sqref="A1:H1"/>
    </sheetView>
  </sheetViews>
  <sheetFormatPr baseColWidth="10" defaultColWidth="8.83203125" defaultRowHeight="14"/>
  <cols>
    <col min="1" max="1" width="28" customWidth="1"/>
    <col min="2" max="2" width="92" customWidth="1"/>
  </cols>
  <sheetData>
    <row r="1" spans="1:8" ht="45.25" customHeight="1">
      <c r="A1" s="27" t="s">
        <v>0</v>
      </c>
      <c r="B1" s="27"/>
      <c r="C1" s="27"/>
      <c r="D1" s="27"/>
      <c r="E1" s="27"/>
      <c r="F1" s="27"/>
      <c r="G1" s="27"/>
      <c r="H1" s="27"/>
    </row>
    <row r="2" spans="1:8" ht="42.75" customHeight="1">
      <c r="A2" s="28" t="s">
        <v>1</v>
      </c>
      <c r="B2" s="28"/>
      <c r="C2" s="28"/>
      <c r="D2" s="28"/>
      <c r="E2" s="28"/>
      <c r="F2" s="28"/>
      <c r="G2" s="28"/>
      <c r="H2" s="28"/>
    </row>
    <row r="4" spans="1:8" ht="30">
      <c r="A4" s="3" t="s">
        <v>2</v>
      </c>
      <c r="B4" s="4" t="s">
        <v>3</v>
      </c>
    </row>
    <row r="5" spans="1:8" ht="15">
      <c r="A5" s="3" t="s">
        <v>4</v>
      </c>
      <c r="B5" s="4" t="s">
        <v>5</v>
      </c>
    </row>
    <row r="6" spans="1:8" ht="15">
      <c r="A6" s="3" t="s">
        <v>6</v>
      </c>
      <c r="B6" s="4" t="s">
        <v>7</v>
      </c>
    </row>
    <row r="7" spans="1:8" ht="15">
      <c r="A7" s="3" t="s">
        <v>8</v>
      </c>
      <c r="B7" s="4" t="s">
        <v>9</v>
      </c>
    </row>
    <row r="8" spans="1:8" ht="15">
      <c r="A8" s="3" t="s">
        <v>10</v>
      </c>
      <c r="B8" s="4" t="s">
        <v>11</v>
      </c>
    </row>
    <row r="9" spans="1:8" ht="15">
      <c r="A9" s="3" t="s">
        <v>12</v>
      </c>
      <c r="B9" s="4" t="s">
        <v>13</v>
      </c>
    </row>
    <row r="10" spans="1:8" ht="30">
      <c r="A10" s="3" t="s">
        <v>14</v>
      </c>
      <c r="B10" s="4" t="s">
        <v>15</v>
      </c>
    </row>
    <row r="11" spans="1:8" ht="15">
      <c r="A11" s="3" t="s">
        <v>16</v>
      </c>
      <c r="B11" s="4" t="s">
        <v>17</v>
      </c>
    </row>
    <row r="12" spans="1:8">
      <c r="A12" s="5"/>
      <c r="B12" s="5"/>
    </row>
    <row r="13" spans="1:8" ht="15">
      <c r="A13" s="6" t="s">
        <v>18</v>
      </c>
      <c r="B13" s="5"/>
    </row>
    <row r="14" spans="1:8" ht="16">
      <c r="A14" s="7" t="s">
        <v>19</v>
      </c>
      <c r="B14" s="4" t="s">
        <v>20</v>
      </c>
    </row>
    <row r="15" spans="1:8" ht="16">
      <c r="A15" s="7" t="s">
        <v>21</v>
      </c>
      <c r="B15" s="4" t="s">
        <v>22</v>
      </c>
    </row>
    <row r="16" spans="1:8" ht="16">
      <c r="A16" s="7" t="s">
        <v>23</v>
      </c>
      <c r="B16" s="4" t="s">
        <v>24</v>
      </c>
    </row>
    <row r="17" spans="1:2" ht="45">
      <c r="A17" s="7" t="s">
        <v>25</v>
      </c>
      <c r="B17" s="4" t="s">
        <v>26</v>
      </c>
    </row>
    <row r="18" spans="1:2" ht="16">
      <c r="A18" s="7" t="s">
        <v>27</v>
      </c>
      <c r="B18" s="4" t="s">
        <v>28</v>
      </c>
    </row>
    <row r="19" spans="1:2">
      <c r="A19" s="5"/>
      <c r="B19" s="5"/>
    </row>
    <row r="20" spans="1:2" ht="15">
      <c r="A20" s="6" t="s">
        <v>29</v>
      </c>
      <c r="B20" s="5"/>
    </row>
    <row r="21" spans="1:2" ht="15">
      <c r="A21" s="8" t="s">
        <v>30</v>
      </c>
      <c r="B21" s="4" t="s">
        <v>31</v>
      </c>
    </row>
    <row r="22" spans="1:2" ht="30">
      <c r="A22" s="8" t="s">
        <v>32</v>
      </c>
      <c r="B22" s="4" t="s">
        <v>33</v>
      </c>
    </row>
    <row r="23" spans="1:2" ht="15">
      <c r="A23" s="8" t="s">
        <v>34</v>
      </c>
      <c r="B23" s="4" t="s">
        <v>35</v>
      </c>
    </row>
    <row r="24" spans="1:2" ht="15">
      <c r="A24" s="8" t="s">
        <v>36</v>
      </c>
      <c r="B24" s="4" t="s">
        <v>37</v>
      </c>
    </row>
    <row r="25" spans="1:2" ht="15">
      <c r="A25" s="8" t="s">
        <v>38</v>
      </c>
      <c r="B25" s="4" t="s">
        <v>39</v>
      </c>
    </row>
    <row r="26" spans="1:2" ht="15">
      <c r="A26" s="8" t="s">
        <v>40</v>
      </c>
      <c r="B26" s="4" t="s">
        <v>41</v>
      </c>
    </row>
    <row r="27" spans="1:2" ht="15">
      <c r="A27" s="8" t="s">
        <v>42</v>
      </c>
      <c r="B27" s="4" t="s">
        <v>43</v>
      </c>
    </row>
    <row r="28" spans="1:2" ht="16">
      <c r="A28" s="2" t="s">
        <v>44</v>
      </c>
      <c r="B28" s="1" t="s">
        <v>45</v>
      </c>
    </row>
    <row r="29" spans="1:2" ht="16">
      <c r="A29" s="2" t="s">
        <v>46</v>
      </c>
      <c r="B29" s="1" t="s">
        <v>47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/>
  </sheetViews>
  <sheetFormatPr baseColWidth="10" defaultColWidth="8.83203125" defaultRowHeight="14"/>
  <cols>
    <col min="1" max="1" width="23" customWidth="1"/>
    <col min="2" max="3" width="24" customWidth="1"/>
    <col min="4" max="4" width="52" customWidth="1"/>
    <col min="5" max="5" width="25" customWidth="1"/>
  </cols>
  <sheetData>
    <row r="1" spans="1:5" ht="45.25" customHeight="1">
      <c r="A1" s="27" t="s">
        <v>48</v>
      </c>
      <c r="B1" s="27"/>
      <c r="C1" s="27"/>
      <c r="D1" s="27"/>
      <c r="E1" s="27"/>
    </row>
    <row r="2" spans="1:5" ht="42.75" customHeight="1">
      <c r="A2" s="28" t="s">
        <v>49</v>
      </c>
      <c r="B2" s="28"/>
      <c r="C2" s="28"/>
      <c r="D2" s="28"/>
      <c r="E2" s="28"/>
    </row>
    <row r="4" spans="1:5" ht="34.75" customHeight="1">
      <c r="A4" s="9" t="s">
        <v>50</v>
      </c>
      <c r="B4" s="9" t="s">
        <v>51</v>
      </c>
      <c r="C4" s="9" t="s">
        <v>52</v>
      </c>
      <c r="D4" s="9" t="s">
        <v>53</v>
      </c>
      <c r="E4" s="9" t="s">
        <v>54</v>
      </c>
    </row>
    <row r="5" spans="1:5" ht="15">
      <c r="A5" s="5" t="s">
        <v>55</v>
      </c>
      <c r="B5" s="10"/>
      <c r="C5" s="5" t="s">
        <v>56</v>
      </c>
      <c r="D5" s="4" t="s">
        <v>57</v>
      </c>
      <c r="E5" s="5" t="s">
        <v>58</v>
      </c>
    </row>
    <row r="6" spans="1:5" ht="15">
      <c r="A6" s="5" t="s">
        <v>59</v>
      </c>
      <c r="B6" s="10">
        <v>42</v>
      </c>
      <c r="C6" s="5" t="s">
        <v>60</v>
      </c>
      <c r="D6" s="4" t="s">
        <v>61</v>
      </c>
      <c r="E6" s="5" t="s">
        <v>62</v>
      </c>
    </row>
    <row r="7" spans="1:5" ht="15">
      <c r="A7" s="5" t="s">
        <v>63</v>
      </c>
      <c r="B7" s="10">
        <v>-42</v>
      </c>
      <c r="C7" s="5" t="s">
        <v>60</v>
      </c>
      <c r="D7" s="4" t="s">
        <v>64</v>
      </c>
      <c r="E7" s="5" t="s">
        <v>65</v>
      </c>
    </row>
    <row r="8" spans="1:5" ht="30">
      <c r="A8" s="5" t="s">
        <v>66</v>
      </c>
      <c r="B8" s="10">
        <v>900719925474099</v>
      </c>
      <c r="C8" s="5" t="s">
        <v>60</v>
      </c>
      <c r="D8" s="4" t="s">
        <v>67</v>
      </c>
      <c r="E8" s="5" t="s">
        <v>68</v>
      </c>
    </row>
    <row r="9" spans="1:5" ht="15">
      <c r="A9" s="5" t="s">
        <v>69</v>
      </c>
      <c r="B9" s="10">
        <v>3.14159265358979</v>
      </c>
      <c r="C9" s="5" t="s">
        <v>60</v>
      </c>
      <c r="D9" s="4" t="s">
        <v>70</v>
      </c>
      <c r="E9" s="5" t="s">
        <v>71</v>
      </c>
    </row>
    <row r="10" spans="1:5" ht="15">
      <c r="A10" s="5" t="s">
        <v>72</v>
      </c>
      <c r="B10" s="10">
        <v>0</v>
      </c>
      <c r="C10" s="5" t="s">
        <v>60</v>
      </c>
      <c r="D10" s="4" t="s">
        <v>73</v>
      </c>
      <c r="E10" s="5" t="s">
        <v>74</v>
      </c>
    </row>
    <row r="11" spans="1:5" ht="15">
      <c r="A11" s="5" t="s">
        <v>75</v>
      </c>
      <c r="B11" s="11" t="b">
        <v>1</v>
      </c>
      <c r="C11" s="5" t="s">
        <v>76</v>
      </c>
      <c r="D11" s="4" t="s">
        <v>77</v>
      </c>
      <c r="E11" s="5" t="s">
        <v>78</v>
      </c>
    </row>
    <row r="12" spans="1:5" ht="15">
      <c r="A12" s="5" t="s">
        <v>79</v>
      </c>
      <c r="B12" s="11" t="b">
        <v>0</v>
      </c>
      <c r="C12" s="5" t="s">
        <v>76</v>
      </c>
      <c r="D12" s="4" t="s">
        <v>80</v>
      </c>
      <c r="E12" s="5" t="s">
        <v>81</v>
      </c>
    </row>
    <row r="13" spans="1:5" ht="15">
      <c r="A13" s="5" t="s">
        <v>82</v>
      </c>
      <c r="B13" s="10" t="s">
        <v>83</v>
      </c>
      <c r="C13" s="5" t="s">
        <v>82</v>
      </c>
      <c r="D13" s="4" t="s">
        <v>84</v>
      </c>
      <c r="E13" s="5" t="s">
        <v>85</v>
      </c>
    </row>
    <row r="14" spans="1:5" ht="15">
      <c r="A14" s="5" t="s">
        <v>86</v>
      </c>
      <c r="B14" s="10" t="s">
        <v>87</v>
      </c>
      <c r="C14" s="5" t="s">
        <v>82</v>
      </c>
      <c r="D14" s="4" t="s">
        <v>88</v>
      </c>
      <c r="E14" s="5" t="s">
        <v>89</v>
      </c>
    </row>
    <row r="15" spans="1:5" ht="15">
      <c r="A15" s="5" t="s">
        <v>90</v>
      </c>
      <c r="B15" s="10" t="s">
        <v>91</v>
      </c>
      <c r="C15" s="5" t="s">
        <v>82</v>
      </c>
      <c r="D15" s="4" t="s">
        <v>92</v>
      </c>
      <c r="E15" s="5" t="s">
        <v>93</v>
      </c>
    </row>
    <row r="16" spans="1:5" ht="15">
      <c r="A16" s="5" t="s">
        <v>94</v>
      </c>
      <c r="B16" s="12">
        <v>46250</v>
      </c>
      <c r="C16" s="5" t="s">
        <v>95</v>
      </c>
      <c r="D16" s="4" t="s">
        <v>96</v>
      </c>
      <c r="E16" s="5" t="s">
        <v>97</v>
      </c>
    </row>
    <row r="17" spans="1:5" ht="15">
      <c r="A17" s="5" t="s">
        <v>98</v>
      </c>
      <c r="B17" s="13">
        <v>46250.573263888888</v>
      </c>
      <c r="C17" s="5" t="s">
        <v>99</v>
      </c>
      <c r="D17" s="4" t="s">
        <v>100</v>
      </c>
      <c r="E17" s="5" t="s">
        <v>101</v>
      </c>
    </row>
    <row r="18" spans="1:5" ht="15">
      <c r="A18" s="5" t="s">
        <v>102</v>
      </c>
      <c r="B18" s="14">
        <v>0.57326388888888902</v>
      </c>
      <c r="C18" s="5" t="s">
        <v>103</v>
      </c>
      <c r="D18" s="4" t="s">
        <v>104</v>
      </c>
      <c r="E18" s="5" t="s">
        <v>105</v>
      </c>
    </row>
    <row r="19" spans="1:5" ht="15">
      <c r="A19" s="5" t="s">
        <v>106</v>
      </c>
      <c r="B19" s="15">
        <v>1.5</v>
      </c>
      <c r="C19" s="5" t="s">
        <v>107</v>
      </c>
      <c r="D19" s="4" t="s">
        <v>108</v>
      </c>
      <c r="E19" s="5" t="s">
        <v>109</v>
      </c>
    </row>
    <row r="20" spans="1:5">
      <c r="A20" s="5" t="s">
        <v>110</v>
      </c>
      <c r="B20" s="10">
        <f>6*7</f>
        <v>42</v>
      </c>
      <c r="C20" s="5" t="s">
        <v>111</v>
      </c>
      <c r="D20" s="4">
        <f>6*7</f>
        <v>42</v>
      </c>
      <c r="E20" s="5" t="s">
        <v>112</v>
      </c>
    </row>
    <row r="21" spans="1:5" ht="15">
      <c r="A21" s="5" t="s">
        <v>113</v>
      </c>
      <c r="B21" s="10" t="str">
        <f>"formula text"</f>
        <v>formula text</v>
      </c>
      <c r="C21" s="5" t="s">
        <v>114</v>
      </c>
      <c r="D21" s="4" t="str">
        <f>"formula text"</f>
        <v>formula text</v>
      </c>
      <c r="E21" s="5" t="s">
        <v>115</v>
      </c>
    </row>
    <row r="22" spans="1:5">
      <c r="A22" s="5" t="s">
        <v>116</v>
      </c>
      <c r="B22" s="10" t="b">
        <f>1=1</f>
        <v>1</v>
      </c>
      <c r="C22" s="5" t="s">
        <v>117</v>
      </c>
      <c r="D22" s="4" t="b">
        <f>1=1</f>
        <v>1</v>
      </c>
      <c r="E22" s="5" t="s">
        <v>118</v>
      </c>
    </row>
    <row r="23" spans="1:5" ht="15">
      <c r="A23" s="5" t="s">
        <v>119</v>
      </c>
      <c r="B23" s="10" t="str">
        <f>""</f>
        <v/>
      </c>
      <c r="C23" s="5" t="s">
        <v>120</v>
      </c>
      <c r="D23" s="4" t="str">
        <f>""</f>
        <v/>
      </c>
      <c r="E23" s="5" t="s">
        <v>121</v>
      </c>
    </row>
    <row r="24" spans="1:5">
      <c r="A24" s="5" t="s">
        <v>122</v>
      </c>
      <c r="B24" s="16" t="e">
        <f>#N/A</f>
        <v>#N/A</v>
      </c>
      <c r="C24" s="5" t="s">
        <v>123</v>
      </c>
      <c r="D24" s="4" t="e">
        <f>#N/A</f>
        <v>#N/A</v>
      </c>
      <c r="E24" s="5" t="s">
        <v>124</v>
      </c>
    </row>
    <row r="25" spans="1:5">
      <c r="A25" s="5" t="s">
        <v>125</v>
      </c>
      <c r="B25" s="16" t="e">
        <f>#DIV/0!</f>
        <v>#DIV/0!</v>
      </c>
      <c r="C25" s="5" t="s">
        <v>123</v>
      </c>
      <c r="D25" s="4" t="e">
        <f>#DIV/0!</f>
        <v>#DIV/0!</v>
      </c>
      <c r="E25" s="5" t="s">
        <v>126</v>
      </c>
    </row>
    <row r="26" spans="1:5">
      <c r="A26" s="5" t="s">
        <v>127</v>
      </c>
      <c r="B26" s="16" t="e">
        <f>#VALUE!</f>
        <v>#VALUE!</v>
      </c>
      <c r="C26" s="5" t="s">
        <v>123</v>
      </c>
      <c r="D26" s="4" t="e">
        <f>#VALUE!</f>
        <v>#VALUE!</v>
      </c>
      <c r="E26" s="5" t="s">
        <v>128</v>
      </c>
    </row>
    <row r="27" spans="1:5">
      <c r="A27" s="5" t="s">
        <v>129</v>
      </c>
      <c r="B27" s="16" t="e">
        <f>#REF!</f>
        <v>#REF!</v>
      </c>
      <c r="C27" s="5" t="s">
        <v>123</v>
      </c>
      <c r="D27" s="4" t="e">
        <f>#REF!</f>
        <v>#REF!</v>
      </c>
      <c r="E27" s="5" t="s">
        <v>130</v>
      </c>
    </row>
    <row r="28" spans="1:5">
      <c r="A28" s="5" t="s">
        <v>131</v>
      </c>
      <c r="B28" s="16" t="e">
        <f>#NAME?</f>
        <v>#NAME?</v>
      </c>
      <c r="C28" s="5" t="s">
        <v>123</v>
      </c>
      <c r="D28" s="4" t="e">
        <f>#NAME?</f>
        <v>#NAME?</v>
      </c>
      <c r="E28" s="5" t="s">
        <v>132</v>
      </c>
    </row>
    <row r="29" spans="1:5">
      <c r="A29" s="5" t="s">
        <v>133</v>
      </c>
      <c r="B29" s="16" t="e">
        <f>#NUM!</f>
        <v>#NUM!</v>
      </c>
      <c r="C29" s="5" t="s">
        <v>123</v>
      </c>
      <c r="D29" s="4" t="e">
        <f>#NUM!</f>
        <v>#NUM!</v>
      </c>
      <c r="E29" s="5" t="s">
        <v>134</v>
      </c>
    </row>
    <row r="30" spans="1:5">
      <c r="A30" s="5" t="s">
        <v>135</v>
      </c>
      <c r="B30" s="16" t="e">
        <f>#NULL!</f>
        <v>#NULL!</v>
      </c>
      <c r="C30" s="5" t="s">
        <v>123</v>
      </c>
      <c r="D30" s="4" t="e">
        <f>#NULL!</f>
        <v>#NULL!</v>
      </c>
      <c r="E30" s="5" t="s">
        <v>136</v>
      </c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 ht="15">
      <c r="A33" s="6" t="s">
        <v>137</v>
      </c>
      <c r="B33" s="5"/>
      <c r="C33" s="5"/>
      <c r="D33" s="5"/>
      <c r="E33" s="5"/>
    </row>
    <row r="34" spans="1:5" ht="15">
      <c r="A34" s="5" t="s">
        <v>138</v>
      </c>
      <c r="B34" s="17" t="s">
        <v>82</v>
      </c>
      <c r="C34" s="17" t="s">
        <v>60</v>
      </c>
      <c r="D34" s="17" t="s">
        <v>76</v>
      </c>
      <c r="E34" s="17" t="s">
        <v>94</v>
      </c>
    </row>
    <row r="35" spans="1:5">
      <c r="A35" s="5" t="s">
        <v>139</v>
      </c>
      <c r="B35" s="10" t="s">
        <v>140</v>
      </c>
      <c r="C35" s="10">
        <v>1</v>
      </c>
      <c r="D35" s="11" t="b">
        <v>1</v>
      </c>
      <c r="E35" s="12">
        <v>46250</v>
      </c>
    </row>
    <row r="36" spans="1:5">
      <c r="A36" s="5" t="s">
        <v>141</v>
      </c>
      <c r="B36" s="10" t="s">
        <v>142</v>
      </c>
      <c r="C36" s="10">
        <v>2.5</v>
      </c>
      <c r="D36" s="11" t="b">
        <v>0</v>
      </c>
      <c r="E36" s="12">
        <v>46251</v>
      </c>
    </row>
    <row r="37" spans="1:5">
      <c r="A37" s="5" t="s">
        <v>143</v>
      </c>
      <c r="B37" s="10"/>
      <c r="C37" s="10">
        <v>0</v>
      </c>
      <c r="D37" s="11" t="b">
        <v>1</v>
      </c>
      <c r="E37" s="12">
        <v>46252</v>
      </c>
    </row>
    <row r="38" spans="1:5">
      <c r="A38" s="5" t="s">
        <v>144</v>
      </c>
      <c r="B38" s="10" t="s">
        <v>145</v>
      </c>
      <c r="C38" s="10">
        <v>-7</v>
      </c>
      <c r="D38" s="11" t="b">
        <v>0</v>
      </c>
      <c r="E38" s="12">
        <v>46253</v>
      </c>
    </row>
    <row r="39" spans="1:5">
      <c r="A39" s="5" t="s">
        <v>146</v>
      </c>
      <c r="B39" s="10" t="s">
        <v>147</v>
      </c>
      <c r="C39" s="10">
        <v>42</v>
      </c>
      <c r="D39" s="11" t="b">
        <v>1</v>
      </c>
      <c r="E39" s="12">
        <v>46254</v>
      </c>
    </row>
    <row r="40" spans="1:5">
      <c r="A40" s="5" t="s">
        <v>148</v>
      </c>
      <c r="B40" s="10" t="s">
        <v>149</v>
      </c>
      <c r="C40" s="10">
        <v>3.1415899999999999</v>
      </c>
      <c r="D40" s="11" t="b">
        <v>0</v>
      </c>
      <c r="E40" s="12">
        <v>46255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sqref="A1:F1"/>
    </sheetView>
  </sheetViews>
  <sheetFormatPr baseColWidth="10" defaultColWidth="8.83203125" defaultRowHeight="14"/>
  <cols>
    <col min="1" max="1" width="25" customWidth="1"/>
    <col min="2" max="2" width="30" customWidth="1"/>
    <col min="3" max="3" width="24" customWidth="1"/>
    <col min="4" max="4" width="74" customWidth="1"/>
    <col min="5" max="5" width="28" customWidth="1"/>
    <col min="6" max="6" width="24" customWidth="1"/>
  </cols>
  <sheetData>
    <row r="1" spans="1:6" ht="45.25" customHeight="1">
      <c r="A1" s="27" t="s">
        <v>150</v>
      </c>
      <c r="B1" s="27"/>
      <c r="C1" s="27"/>
      <c r="D1" s="27"/>
      <c r="E1" s="27"/>
      <c r="F1" s="27"/>
    </row>
    <row r="2" spans="1:6" ht="42.75" customHeight="1">
      <c r="A2" s="28" t="s">
        <v>151</v>
      </c>
      <c r="B2" s="28"/>
      <c r="C2" s="28"/>
      <c r="D2" s="28"/>
      <c r="E2" s="28"/>
      <c r="F2" s="28"/>
    </row>
    <row r="4" spans="1:6" ht="34.75" customHeight="1">
      <c r="A4" s="9" t="s">
        <v>50</v>
      </c>
      <c r="B4" s="9" t="s">
        <v>152</v>
      </c>
      <c r="C4" s="9" t="s">
        <v>153</v>
      </c>
      <c r="D4" s="9" t="s">
        <v>154</v>
      </c>
      <c r="E4" s="9" t="s">
        <v>155</v>
      </c>
      <c r="F4" s="9" t="s">
        <v>156</v>
      </c>
    </row>
    <row r="5" spans="1:6" ht="15">
      <c r="A5" s="5" t="s">
        <v>55</v>
      </c>
      <c r="B5" s="5" t="s">
        <v>157</v>
      </c>
      <c r="C5" s="5" t="s">
        <v>56</v>
      </c>
      <c r="D5" s="18" t="str" cm="1">
        <f t="array" ref="D5">_xlfn._xlws.PY(0,0,'Excel Sources'!B5)</f>
        <v>builtins.NoneType | repr=None</v>
      </c>
      <c r="E5" s="5" t="s">
        <v>158</v>
      </c>
      <c r="F5" s="5" t="s">
        <v>58</v>
      </c>
    </row>
    <row r="6" spans="1:6" ht="15">
      <c r="A6" s="5" t="s">
        <v>59</v>
      </c>
      <c r="B6" s="5" t="s">
        <v>159</v>
      </c>
      <c r="C6" s="5" t="s">
        <v>60</v>
      </c>
      <c r="D6" s="18" t="str" cm="1">
        <f t="array" ref="D6">_xlfn._xlws.PY(0,0,'Excel Sources'!B6)</f>
        <v>builtins.int | repr=42</v>
      </c>
      <c r="E6" s="5" t="s">
        <v>158</v>
      </c>
      <c r="F6" s="5" t="s">
        <v>62</v>
      </c>
    </row>
    <row r="7" spans="1:6" ht="15">
      <c r="A7" s="5" t="s">
        <v>63</v>
      </c>
      <c r="B7" s="5" t="s">
        <v>160</v>
      </c>
      <c r="C7" s="5" t="s">
        <v>60</v>
      </c>
      <c r="D7" s="18" t="str" cm="1">
        <f t="array" ref="D7">_xlfn._xlws.PY(0,0,'Excel Sources'!B7)</f>
        <v>builtins.int | repr=-42</v>
      </c>
      <c r="E7" s="5" t="s">
        <v>158</v>
      </c>
      <c r="F7" s="5" t="s">
        <v>65</v>
      </c>
    </row>
    <row r="8" spans="1:6" ht="15">
      <c r="A8" s="5" t="s">
        <v>66</v>
      </c>
      <c r="B8" s="5" t="s">
        <v>161</v>
      </c>
      <c r="C8" s="5" t="s">
        <v>60</v>
      </c>
      <c r="D8" s="18" t="str" cm="1">
        <f t="array" ref="D8">_xlfn._xlws.PY(0,0,'Excel Sources'!B8)</f>
        <v>builtins.int | repr=900719925474099</v>
      </c>
      <c r="E8" s="5" t="s">
        <v>158</v>
      </c>
      <c r="F8" s="5" t="s">
        <v>68</v>
      </c>
    </row>
    <row r="9" spans="1:6" ht="15">
      <c r="A9" s="5" t="s">
        <v>69</v>
      </c>
      <c r="B9" s="5" t="s">
        <v>162</v>
      </c>
      <c r="C9" s="5" t="s">
        <v>60</v>
      </c>
      <c r="D9" s="18" t="str" cm="1">
        <f t="array" ref="D9">_xlfn._xlws.PY(0,0,'Excel Sources'!B9)</f>
        <v>builtins.float | repr=3.14159265358979</v>
      </c>
      <c r="E9" s="5" t="s">
        <v>158</v>
      </c>
      <c r="F9" s="5" t="s">
        <v>71</v>
      </c>
    </row>
    <row r="10" spans="1:6" ht="15">
      <c r="A10" s="5" t="s">
        <v>72</v>
      </c>
      <c r="B10" s="5" t="s">
        <v>163</v>
      </c>
      <c r="C10" s="5" t="s">
        <v>60</v>
      </c>
      <c r="D10" s="18" t="str" cm="1">
        <f t="array" ref="D10">_xlfn._xlws.PY(0,0,'Excel Sources'!B10)</f>
        <v>builtins.int | repr=0</v>
      </c>
      <c r="E10" s="5" t="s">
        <v>158</v>
      </c>
      <c r="F10" s="5" t="s">
        <v>74</v>
      </c>
    </row>
    <row r="11" spans="1:6" ht="15">
      <c r="A11" s="5" t="s">
        <v>75</v>
      </c>
      <c r="B11" s="5" t="s">
        <v>164</v>
      </c>
      <c r="C11" s="5" t="s">
        <v>76</v>
      </c>
      <c r="D11" s="18" t="str" cm="1">
        <f t="array" ref="D11">_xlfn._xlws.PY(0,0,'Excel Sources'!B11)</f>
        <v>builtins.bool | repr=True</v>
      </c>
      <c r="E11" s="5" t="s">
        <v>158</v>
      </c>
      <c r="F11" s="5" t="s">
        <v>78</v>
      </c>
    </row>
    <row r="12" spans="1:6" ht="15">
      <c r="A12" s="5" t="s">
        <v>79</v>
      </c>
      <c r="B12" s="5" t="s">
        <v>165</v>
      </c>
      <c r="C12" s="5" t="s">
        <v>76</v>
      </c>
      <c r="D12" s="18" t="str" cm="1">
        <f t="array" ref="D12">_xlfn._xlws.PY(0,0,'Excel Sources'!B12)</f>
        <v>builtins.bool | repr=False</v>
      </c>
      <c r="E12" s="5" t="s">
        <v>158</v>
      </c>
      <c r="F12" s="5" t="s">
        <v>81</v>
      </c>
    </row>
    <row r="13" spans="1:6" ht="15">
      <c r="A13" s="5" t="s">
        <v>82</v>
      </c>
      <c r="B13" s="5" t="s">
        <v>166</v>
      </c>
      <c r="C13" s="5" t="s">
        <v>82</v>
      </c>
      <c r="D13" s="18" t="str" cm="1">
        <f t="array" ref="D13">_xlfn._xlws.PY(0,0,'Excel Sources'!B13)</f>
        <v>builtins.str | repr='hello'</v>
      </c>
      <c r="E13" s="5" t="s">
        <v>158</v>
      </c>
      <c r="F13" s="5" t="s">
        <v>85</v>
      </c>
    </row>
    <row r="14" spans="1:6" ht="15">
      <c r="A14" s="5" t="s">
        <v>86</v>
      </c>
      <c r="B14" s="5" t="s">
        <v>167</v>
      </c>
      <c r="C14" s="5" t="s">
        <v>82</v>
      </c>
      <c r="D14" s="18" t="str" cm="1">
        <f t="array" ref="D14">_xlfn._xlws.PY(0,0,'Excel Sources'!B14)</f>
        <v>builtins.str | repr='00123'</v>
      </c>
      <c r="E14" s="5" t="s">
        <v>158</v>
      </c>
      <c r="F14" s="5" t="s">
        <v>89</v>
      </c>
    </row>
    <row r="15" spans="1:6" ht="15">
      <c r="A15" s="5" t="s">
        <v>90</v>
      </c>
      <c r="B15" s="5" t="s">
        <v>168</v>
      </c>
      <c r="C15" s="5" t="s">
        <v>82</v>
      </c>
      <c r="D15" s="18" t="str" cm="1">
        <f t="array" ref="D15">_xlfn._xlws.PY(0,0,'Excel Sources'!B15)</f>
        <v>builtins.str | repr='café — 東京 — Δ'</v>
      </c>
      <c r="E15" s="5" t="s">
        <v>158</v>
      </c>
      <c r="F15" s="5" t="s">
        <v>93</v>
      </c>
    </row>
    <row r="16" spans="1:6" ht="15">
      <c r="A16" s="5" t="s">
        <v>94</v>
      </c>
      <c r="B16" s="5" t="s">
        <v>169</v>
      </c>
      <c r="C16" s="5" t="s">
        <v>95</v>
      </c>
      <c r="D16" s="18" t="str" cm="1">
        <f t="array" ref="D16">_xlfn._xlws.PY(0,0,'Excel Sources'!B16)</f>
        <v>datetime.datetime | repr=datetime.datetime(2026, 8, 16, 0, 0)</v>
      </c>
      <c r="E16" s="5" t="s">
        <v>158</v>
      </c>
      <c r="F16" s="5" t="s">
        <v>97</v>
      </c>
    </row>
    <row r="17" spans="1:6" ht="15">
      <c r="A17" s="5" t="s">
        <v>98</v>
      </c>
      <c r="B17" s="5" t="s">
        <v>170</v>
      </c>
      <c r="C17" s="5" t="s">
        <v>99</v>
      </c>
      <c r="D17" s="18" t="str" cm="1">
        <f t="array" ref="D17">_xlfn._xlws.PY(0,0,'Excel Sources'!B17)</f>
        <v>datetime.datetime | repr=datetime.datetime(2026, 8, 16, 13, 45, 30)</v>
      </c>
      <c r="E17" s="5" t="s">
        <v>158</v>
      </c>
      <c r="F17" s="5" t="s">
        <v>101</v>
      </c>
    </row>
    <row r="18" spans="1:6" ht="15">
      <c r="A18" s="5" t="s">
        <v>102</v>
      </c>
      <c r="B18" s="5" t="s">
        <v>171</v>
      </c>
      <c r="C18" s="5" t="s">
        <v>103</v>
      </c>
      <c r="D18" s="18" t="str" cm="1">
        <f t="array" ref="D18">_xlfn._xlws.PY(0,0,'Excel Sources'!B18)</f>
        <v>datetime.time | repr=datetime.time(13, 45, 30)</v>
      </c>
      <c r="E18" s="5" t="s">
        <v>158</v>
      </c>
      <c r="F18" s="5" t="s">
        <v>105</v>
      </c>
    </row>
    <row r="19" spans="1:6" ht="15">
      <c r="A19" s="5" t="s">
        <v>106</v>
      </c>
      <c r="B19" s="5" t="s">
        <v>172</v>
      </c>
      <c r="C19" s="5" t="s">
        <v>107</v>
      </c>
      <c r="D19" s="18" t="str" cm="1">
        <f t="array" ref="D19">_xlfn._xlws.PY(0,0,'Excel Sources'!B19)</f>
        <v>datetime.time | repr=datetime.time(12, 0)</v>
      </c>
      <c r="E19" s="5" t="s">
        <v>158</v>
      </c>
      <c r="F19" s="5" t="s">
        <v>109</v>
      </c>
    </row>
    <row r="20" spans="1:6" ht="15">
      <c r="A20" s="5" t="s">
        <v>110</v>
      </c>
      <c r="B20" s="5" t="s">
        <v>173</v>
      </c>
      <c r="C20" s="5" t="s">
        <v>111</v>
      </c>
      <c r="D20" s="18" t="str" cm="1">
        <f t="array" ref="D20">_xlfn._xlws.PY(0,0,'Excel Sources'!B20)</f>
        <v>builtins.int | repr=42</v>
      </c>
      <c r="E20" s="5" t="s">
        <v>158</v>
      </c>
      <c r="F20" s="5" t="s">
        <v>112</v>
      </c>
    </row>
    <row r="21" spans="1:6" ht="15">
      <c r="A21" s="5" t="s">
        <v>113</v>
      </c>
      <c r="B21" s="5" t="s">
        <v>174</v>
      </c>
      <c r="C21" s="5" t="s">
        <v>114</v>
      </c>
      <c r="D21" s="18" t="str" cm="1">
        <f t="array" ref="D21">_xlfn._xlws.PY(0,0,'Excel Sources'!B21)</f>
        <v>builtins.str | repr='formula text'</v>
      </c>
      <c r="E21" s="5" t="s">
        <v>158</v>
      </c>
      <c r="F21" s="5" t="s">
        <v>115</v>
      </c>
    </row>
    <row r="22" spans="1:6" ht="15">
      <c r="A22" s="5" t="s">
        <v>116</v>
      </c>
      <c r="B22" s="5" t="s">
        <v>175</v>
      </c>
      <c r="C22" s="5" t="s">
        <v>117</v>
      </c>
      <c r="D22" s="18" t="str" cm="1">
        <f t="array" ref="D22">_xlfn._xlws.PY(0,0,'Excel Sources'!B22)</f>
        <v>builtins.bool | repr=True</v>
      </c>
      <c r="E22" s="5" t="s">
        <v>158</v>
      </c>
      <c r="F22" s="5" t="s">
        <v>118</v>
      </c>
    </row>
    <row r="23" spans="1:6" ht="15">
      <c r="A23" s="5" t="s">
        <v>119</v>
      </c>
      <c r="B23" s="5" t="s">
        <v>176</v>
      </c>
      <c r="C23" s="5" t="s">
        <v>120</v>
      </c>
      <c r="D23" s="18" t="str" cm="1">
        <f t="array" ref="D23">_xlfn._xlws.PY(0,0,'Excel Sources'!B23)</f>
        <v>builtins.str | repr=''</v>
      </c>
      <c r="E23" s="5" t="s">
        <v>158</v>
      </c>
      <c r="F23" s="5" t="s">
        <v>121</v>
      </c>
    </row>
    <row r="24" spans="1:6" ht="15">
      <c r="A24" s="5" t="s">
        <v>122</v>
      </c>
      <c r="B24" s="5" t="s">
        <v>177</v>
      </c>
      <c r="C24" s="5" t="s">
        <v>123</v>
      </c>
      <c r="D24" s="18" t="e" cm="1">
        <f t="array" ref="D24">_xlfn._xlws.PY(0,0,'Excel Sources'!B24)</f>
        <v>#N/A</v>
      </c>
      <c r="E24" s="5" t="s">
        <v>158</v>
      </c>
      <c r="F24" s="5" t="s">
        <v>124</v>
      </c>
    </row>
    <row r="25" spans="1:6" ht="15">
      <c r="A25" s="5" t="s">
        <v>125</v>
      </c>
      <c r="B25" s="5" t="s">
        <v>178</v>
      </c>
      <c r="C25" s="5" t="s">
        <v>123</v>
      </c>
      <c r="D25" s="18" t="e" cm="1">
        <f t="array" ref="D25">_xlfn._xlws.PY(0,0,'Excel Sources'!B25)</f>
        <v>#DIV/0!</v>
      </c>
      <c r="E25" s="5" t="s">
        <v>158</v>
      </c>
      <c r="F25" s="5" t="s">
        <v>126</v>
      </c>
    </row>
    <row r="26" spans="1:6" ht="15">
      <c r="A26" s="5" t="s">
        <v>127</v>
      </c>
      <c r="B26" s="5" t="s">
        <v>179</v>
      </c>
      <c r="C26" s="5" t="s">
        <v>123</v>
      </c>
      <c r="D26" s="18" t="e" cm="1">
        <f t="array" ref="D26">_xlfn._xlws.PY(0,0,'Excel Sources'!B26)</f>
        <v>#VALUE!</v>
      </c>
      <c r="E26" s="5" t="s">
        <v>158</v>
      </c>
      <c r="F26" s="5" t="s">
        <v>128</v>
      </c>
    </row>
    <row r="27" spans="1:6" ht="15">
      <c r="A27" s="5" t="s">
        <v>129</v>
      </c>
      <c r="B27" s="5" t="s">
        <v>180</v>
      </c>
      <c r="C27" s="5" t="s">
        <v>123</v>
      </c>
      <c r="D27" s="18" t="e" cm="1">
        <f t="array" ref="D27">_xlfn._xlws.PY(0,0,'Excel Sources'!B27)</f>
        <v>#REF!</v>
      </c>
      <c r="E27" s="5" t="s">
        <v>158</v>
      </c>
      <c r="F27" s="5" t="s">
        <v>130</v>
      </c>
    </row>
    <row r="28" spans="1:6" ht="15">
      <c r="A28" s="5" t="s">
        <v>131</v>
      </c>
      <c r="B28" s="5" t="s">
        <v>181</v>
      </c>
      <c r="C28" s="5" t="s">
        <v>123</v>
      </c>
      <c r="D28" s="18" t="e" cm="1">
        <f t="array" ref="D28">_xlfn._xlws.PY(0,0,'Excel Sources'!B28)</f>
        <v>#NAME?</v>
      </c>
      <c r="E28" s="5" t="s">
        <v>158</v>
      </c>
      <c r="F28" s="5" t="s">
        <v>132</v>
      </c>
    </row>
    <row r="29" spans="1:6" ht="15">
      <c r="A29" s="5" t="s">
        <v>133</v>
      </c>
      <c r="B29" s="5" t="s">
        <v>182</v>
      </c>
      <c r="C29" s="5" t="s">
        <v>123</v>
      </c>
      <c r="D29" s="18" t="e" cm="1">
        <f t="array" ref="D29">_xlfn._xlws.PY(0,0,'Excel Sources'!B29)</f>
        <v>#NUM!</v>
      </c>
      <c r="E29" s="5" t="s">
        <v>158</v>
      </c>
      <c r="F29" s="5" t="s">
        <v>134</v>
      </c>
    </row>
    <row r="30" spans="1:6" ht="15">
      <c r="A30" s="5" t="s">
        <v>135</v>
      </c>
      <c r="B30" s="5" t="s">
        <v>183</v>
      </c>
      <c r="C30" s="5" t="s">
        <v>123</v>
      </c>
      <c r="D30" s="18" t="e" cm="1">
        <f t="array" ref="D30">_xlfn._xlws.PY(0,0,'Excel Sources'!B30)</f>
        <v>#NULL!</v>
      </c>
      <c r="E30" s="5" t="s">
        <v>158</v>
      </c>
      <c r="F30" s="5" t="s">
        <v>136</v>
      </c>
    </row>
    <row r="31" spans="1:6">
      <c r="A31" s="5"/>
      <c r="B31" s="5"/>
      <c r="C31" s="5"/>
      <c r="D31" s="5"/>
      <c r="E31" s="5"/>
      <c r="F31" s="5"/>
    </row>
    <row r="32" spans="1:6" ht="15">
      <c r="A32" s="6" t="s">
        <v>184</v>
      </c>
      <c r="B32" s="5"/>
      <c r="C32" s="5"/>
      <c r="D32" s="5"/>
      <c r="E32" s="5"/>
      <c r="F32" s="5"/>
    </row>
    <row r="33" spans="1:6" ht="15">
      <c r="A33" s="5" t="s">
        <v>185</v>
      </c>
      <c r="B33" s="5" t="s">
        <v>186</v>
      </c>
      <c r="C33" s="5" t="s">
        <v>187</v>
      </c>
      <c r="D33" s="18" t="str" cm="1">
        <f t="array" ref="D33">_xlfn._xlws.PY(26,0,'Excel Sources'!B35:E35)</f>
        <v>pandas.core.frame.DataFrame | shape=(1, 4) | columns=[0, 1, 2, 3] | dtypes=['object', 'int64', 'bool', 'datetime64[ns]'] | repr=       0  1     2          3
0  alpha  1  True 2026-08-16</v>
      </c>
      <c r="E33" s="5" t="s">
        <v>158</v>
      </c>
      <c r="F33" s="5" t="s">
        <v>188</v>
      </c>
    </row>
    <row r="34" spans="1:6" ht="15">
      <c r="A34" s="5" t="s">
        <v>189</v>
      </c>
      <c r="B34" s="5" t="s">
        <v>190</v>
      </c>
      <c r="C34" s="5" t="s">
        <v>187</v>
      </c>
      <c r="D34" s="18" t="str" cm="1">
        <f t="array" ref="D34">_xlfn._xlws.PY(26,0,'Excel Sources'!C35:C40)</f>
        <v>pandas.core.frame.DataFrame | shape=(6, 1) | columns=[0] | dtypes=['float64'] | repr=          0
0   1.00000
1   2.50000
2   0.00000
3  -7.00000
4  42.00000
5   3.14159</v>
      </c>
      <c r="E34" s="5" t="s">
        <v>158</v>
      </c>
      <c r="F34" s="5" t="s">
        <v>191</v>
      </c>
    </row>
    <row r="35" spans="1:6" ht="120">
      <c r="A35" s="5" t="s">
        <v>192</v>
      </c>
      <c r="B35" s="5" t="s">
        <v>193</v>
      </c>
      <c r="C35" s="5" t="s">
        <v>187</v>
      </c>
      <c r="D35" s="18" t="str" cm="1">
        <f t="array" ref="D35">_xlfn._xlws.PY(26,0,'Excel Sources'!B35:E40)</f>
        <v>pandas.core.frame.DataFrame | shape=(6, 4) | columns=[0, 1, 2, 3] | dtypes=['object', 'float64', 'bool', 'datetime64[ns]'] | repr=       0         1      2          3
0  alpha   1.00000   True 2026-08-16
1   beta   2.50000  False 2026-08-17
2   None   0.00000   True 2026-08-18
3    001  -7.00000  False 2026-08-19
4     東京  42.00000   True 2026-08-20
5   last   3.14159  False 2026-08-21</v>
      </c>
      <c r="E35" s="5" t="s">
        <v>158</v>
      </c>
      <c r="F35" s="5" t="s">
        <v>194</v>
      </c>
    </row>
    <row r="36" spans="1:6" ht="135">
      <c r="A36" s="5" t="s">
        <v>195</v>
      </c>
      <c r="B36" s="5" t="s">
        <v>196</v>
      </c>
      <c r="C36" s="5" t="s">
        <v>187</v>
      </c>
      <c r="D36" s="18" t="str" cm="1">
        <f t="array" ref="D36">_xlfn._xlws.PY(29,0,'Excel Sources'!B34:E40)</f>
        <v>pandas.core.frame.DataFrame | shape=(6, 4) | columns=['Text', 'Number', 'Boolean', 'Date'] | dtypes=['object', 'float64', 'bool', 'datetime64[ns]'] | repr=    Text    Number  Boolean       Date
0  alpha   1.00000     True 2026-08-16
1   beta   2.50000    False 2026-08-17
2   None   0.00000     True 2026-08-18
3    001  -7.00000    False 2026-08-19
4     東京  42.00000     True 2026-08-20
5   last   3.14159    False 2026-08-21</v>
      </c>
      <c r="E36" s="5" t="s">
        <v>197</v>
      </c>
      <c r="F36" s="5" t="s">
        <v>198</v>
      </c>
    </row>
    <row r="37" spans="1:6">
      <c r="A37" s="5"/>
      <c r="B37" s="5"/>
      <c r="C37" s="5"/>
      <c r="D37" s="5"/>
      <c r="E37" s="5"/>
      <c r="F37" s="5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xr="http://schemas.microsoft.com/office/spreadsheetml/2014/revision" mc:Ignorable="x14ac xr xr2 xr3" xr:uid="{00000000-0001-0000-0300-000000000000}">
  <dimension ref="A1:K200"/>
  <sheetViews>
    <sheetView workbookViewId="0">
      <selection sqref="A1:K1"/>
    </sheetView>
  </sheetViews>
  <sheetFormatPr baseColWidth="10" defaultColWidth="8.83203125" defaultRowHeight="14"/>
  <cols>
    <col min="1" max="1" width="28" customWidth="1"/>
    <col min="2" max="2" width="55" customWidth="1"/>
    <col min="3" max="3" width="12" customWidth="1"/>
    <col min="4" max="4" width="34" customWidth="1"/>
    <col min="5" max="5" width="15" customWidth="1"/>
    <col min="6" max="10" width="16" customWidth="1"/>
    <col min="11" max="11" width="22" customWidth="1"/>
  </cols>
  <sheetData>
    <row r="1" spans="1:11" ht="45.25" customHeight="1">
      <c r="A1" s="27" t="s">
        <v>199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.75" customHeight="1">
      <c r="A2" s="28" t="s">
        <v>200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4" spans="1:11" ht="34.75" customHeight="1">
      <c r="A4" s="9" t="s">
        <v>50</v>
      </c>
      <c r="B4" s="9" t="s">
        <v>201</v>
      </c>
      <c r="C4" s="9" t="s">
        <v>202</v>
      </c>
      <c r="D4" s="9" t="s">
        <v>203</v>
      </c>
      <c r="E4" s="9" t="s">
        <v>204</v>
      </c>
      <c r="F4" s="29" t="s">
        <v>205</v>
      </c>
      <c r="G4" s="29"/>
      <c r="H4" s="29"/>
      <c r="I4" s="29"/>
      <c r="J4" s="29"/>
      <c r="K4" s="9" t="s">
        <v>156</v>
      </c>
    </row>
    <row r="5" spans="1:11" ht="15">
      <c r="A5" s="5" t="s">
        <v>206</v>
      </c>
      <c r="B5" s="4" t="s">
        <v>206</v>
      </c>
      <c r="C5" s="5">
        <v>0</v>
      </c>
      <c r="D5" s="4" t="s">
        <v>207</v>
      </c>
      <c r="E5" s="5" t="s">
        <v>208</v>
      </c>
      <c r="F5" s="19" cm="1" vm="1">
        <f t="array" ref="F5">_xlfn._xlws.PY(30,0)</f>
        <v>0</v>
      </c>
      <c r="G5" s="19"/>
      <c r="H5" s="19"/>
      <c r="I5" s="19"/>
      <c r="J5" s="19"/>
      <c r="K5" s="5" t="s">
        <v>209</v>
      </c>
    </row>
    <row r="6" spans="1:11">
      <c r="A6" s="5"/>
      <c r="B6" s="5"/>
      <c r="C6" s="5"/>
      <c r="D6" s="5"/>
      <c r="E6" s="5"/>
      <c r="F6" s="19"/>
      <c r="G6" s="19"/>
      <c r="H6" s="19"/>
      <c r="I6" s="19"/>
      <c r="J6" s="19"/>
      <c r="K6" s="5"/>
    </row>
    <row r="7" spans="1:11">
      <c r="A7" s="5"/>
      <c r="B7" s="5"/>
      <c r="C7" s="5"/>
      <c r="D7" s="5"/>
      <c r="E7" s="5"/>
      <c r="F7" s="19"/>
      <c r="G7" s="19"/>
      <c r="H7" s="19"/>
      <c r="I7" s="19"/>
      <c r="J7" s="19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5">
      <c r="A9" s="5" t="s">
        <v>210</v>
      </c>
      <c r="B9" s="4" t="s">
        <v>211</v>
      </c>
      <c r="C9" s="5">
        <v>0</v>
      </c>
      <c r="D9" s="4" t="s">
        <v>76</v>
      </c>
      <c r="E9" s="5" t="s">
        <v>212</v>
      </c>
      <c r="F9" s="19" t="b" cm="1">
        <f t="array" ref="F9">_xlfn._xlws.PY(31,0)</f>
        <v>1</v>
      </c>
      <c r="G9" s="19"/>
      <c r="H9" s="19"/>
      <c r="I9" s="19"/>
      <c r="J9" s="19"/>
      <c r="K9" s="5" t="s">
        <v>213</v>
      </c>
    </row>
    <row r="10" spans="1:11">
      <c r="A10" s="5"/>
      <c r="B10" s="5"/>
      <c r="C10" s="5"/>
      <c r="D10" s="5"/>
      <c r="E10" s="5"/>
      <c r="F10" s="19"/>
      <c r="G10" s="19"/>
      <c r="H10" s="19"/>
      <c r="I10" s="19"/>
      <c r="J10" s="19"/>
      <c r="K10" s="5"/>
    </row>
    <row r="11" spans="1:11">
      <c r="A11" s="5"/>
      <c r="B11" s="5"/>
      <c r="C11" s="5"/>
      <c r="D11" s="5"/>
      <c r="E11" s="5"/>
      <c r="F11" s="19"/>
      <c r="G11" s="19"/>
      <c r="H11" s="19"/>
      <c r="I11" s="19"/>
      <c r="J11" s="19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5">
      <c r="A13" s="5" t="s">
        <v>214</v>
      </c>
      <c r="B13" s="4" t="s">
        <v>215</v>
      </c>
      <c r="C13" s="5">
        <v>0</v>
      </c>
      <c r="D13" s="4" t="s">
        <v>76</v>
      </c>
      <c r="E13" s="5" t="s">
        <v>216</v>
      </c>
      <c r="F13" s="19" t="b" cm="1">
        <f t="array" ref="F13">_xlfn._xlws.PY(32,0)</f>
        <v>0</v>
      </c>
      <c r="G13" s="19"/>
      <c r="H13" s="19"/>
      <c r="I13" s="19"/>
      <c r="J13" s="19"/>
      <c r="K13" s="5" t="s">
        <v>217</v>
      </c>
    </row>
    <row r="14" spans="1:11">
      <c r="A14" s="5"/>
      <c r="B14" s="5"/>
      <c r="C14" s="5"/>
      <c r="D14" s="5"/>
      <c r="E14" s="5"/>
      <c r="F14" s="19"/>
      <c r="G14" s="19"/>
      <c r="H14" s="19"/>
      <c r="I14" s="19"/>
      <c r="J14" s="19"/>
      <c r="K14" s="5"/>
    </row>
    <row r="15" spans="1:11">
      <c r="A15" s="5"/>
      <c r="B15" s="5"/>
      <c r="C15" s="5"/>
      <c r="D15" s="5"/>
      <c r="E15" s="5"/>
      <c r="F15" s="19"/>
      <c r="G15" s="19"/>
      <c r="H15" s="19"/>
      <c r="I15" s="19"/>
      <c r="J15" s="19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5">
      <c r="A17" s="5" t="s">
        <v>218</v>
      </c>
      <c r="B17" s="4" t="s">
        <v>219</v>
      </c>
      <c r="C17" s="5">
        <v>0</v>
      </c>
      <c r="D17" s="4" t="s">
        <v>60</v>
      </c>
      <c r="E17" s="5" t="s">
        <v>220</v>
      </c>
      <c r="F17" s="19" cm="1">
        <f t="array" ref="F17">_xlfn._xlws.PY(33,0)</f>
        <v>42</v>
      </c>
      <c r="G17" s="19"/>
      <c r="H17" s="19"/>
      <c r="I17" s="19"/>
      <c r="J17" s="19"/>
      <c r="K17" s="5" t="s">
        <v>218</v>
      </c>
    </row>
    <row r="18" spans="1:11">
      <c r="A18" s="5"/>
      <c r="B18" s="5"/>
      <c r="C18" s="5"/>
      <c r="D18" s="5"/>
      <c r="E18" s="5"/>
      <c r="F18" s="19"/>
      <c r="G18" s="19"/>
      <c r="H18" s="19"/>
      <c r="I18" s="19"/>
      <c r="J18" s="19"/>
      <c r="K18" s="5"/>
    </row>
    <row r="19" spans="1:11">
      <c r="A19" s="5"/>
      <c r="B19" s="5"/>
      <c r="C19" s="5"/>
      <c r="D19" s="5"/>
      <c r="E19" s="5"/>
      <c r="F19" s="19"/>
      <c r="G19" s="19"/>
      <c r="H19" s="19"/>
      <c r="I19" s="19"/>
      <c r="J19" s="19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5">
      <c r="A21" s="5" t="s">
        <v>221</v>
      </c>
      <c r="B21" s="4" t="s">
        <v>222</v>
      </c>
      <c r="C21" s="5">
        <v>0</v>
      </c>
      <c r="D21" s="4" t="s">
        <v>60</v>
      </c>
      <c r="E21" s="5" t="s">
        <v>223</v>
      </c>
      <c r="F21" s="19" cm="1">
        <f t="array" ref="F21">_xlfn._xlws.PY(34,0)</f>
        <v>-42</v>
      </c>
      <c r="G21" s="19"/>
      <c r="H21" s="19"/>
      <c r="I21" s="19"/>
      <c r="J21" s="19"/>
      <c r="K21" s="5" t="s">
        <v>224</v>
      </c>
    </row>
    <row r="22" spans="1:11">
      <c r="A22" s="5"/>
      <c r="B22" s="5"/>
      <c r="C22" s="5"/>
      <c r="D22" s="5"/>
      <c r="E22" s="5"/>
      <c r="F22" s="19"/>
      <c r="G22" s="19"/>
      <c r="H22" s="19"/>
      <c r="I22" s="19"/>
      <c r="J22" s="19"/>
      <c r="K22" s="5"/>
    </row>
    <row r="23" spans="1:11">
      <c r="A23" s="5"/>
      <c r="B23" s="5"/>
      <c r="C23" s="5"/>
      <c r="D23" s="5"/>
      <c r="E23" s="5"/>
      <c r="F23" s="19"/>
      <c r="G23" s="19"/>
      <c r="H23" s="19"/>
      <c r="I23" s="19"/>
      <c r="J23" s="19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5">
      <c r="A25" s="5" t="s">
        <v>225</v>
      </c>
      <c r="B25" s="4" t="s">
        <v>226</v>
      </c>
      <c r="C25" s="5">
        <v>0</v>
      </c>
      <c r="D25" s="4" t="s">
        <v>227</v>
      </c>
      <c r="E25" s="5" t="s">
        <v>228</v>
      </c>
      <c r="F25" s="19" cm="1">
        <f t="array" ref="F25">_xlfn._xlws.PY(35,0)</f>
        <v>1.152921504606847E+18</v>
      </c>
      <c r="G25" s="19"/>
      <c r="H25" s="19"/>
      <c r="I25" s="19"/>
      <c r="J25" s="19"/>
      <c r="K25" s="5" t="s">
        <v>229</v>
      </c>
    </row>
    <row r="26" spans="1:11">
      <c r="A26" s="5"/>
      <c r="B26" s="5"/>
      <c r="C26" s="5"/>
      <c r="D26" s="5"/>
      <c r="E26" s="5"/>
      <c r="F26" s="19"/>
      <c r="G26" s="19"/>
      <c r="H26" s="19"/>
      <c r="I26" s="19"/>
      <c r="J26" s="19"/>
      <c r="K26" s="5"/>
    </row>
    <row r="27" spans="1:11">
      <c r="A27" s="5"/>
      <c r="B27" s="5"/>
      <c r="C27" s="5"/>
      <c r="D27" s="5"/>
      <c r="E27" s="5"/>
      <c r="F27" s="19"/>
      <c r="G27" s="19"/>
      <c r="H27" s="19"/>
      <c r="I27" s="19"/>
      <c r="J27" s="19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">
      <c r="A29" s="5" t="s">
        <v>230</v>
      </c>
      <c r="B29" s="4" t="s">
        <v>231</v>
      </c>
      <c r="C29" s="5">
        <v>0</v>
      </c>
      <c r="D29" s="4" t="s">
        <v>60</v>
      </c>
      <c r="E29" s="5" t="s">
        <v>232</v>
      </c>
      <c r="F29" s="19" cm="1">
        <f t="array" ref="F29">_xlfn._xlws.PY(36,0)</f>
        <v>3.14159265358979</v>
      </c>
      <c r="G29" s="19"/>
      <c r="H29" s="19"/>
      <c r="I29" s="19"/>
      <c r="J29" s="19"/>
      <c r="K29" s="5" t="s">
        <v>230</v>
      </c>
    </row>
    <row r="30" spans="1:11">
      <c r="A30" s="5"/>
      <c r="B30" s="5"/>
      <c r="C30" s="5"/>
      <c r="D30" s="5"/>
      <c r="E30" s="5"/>
      <c r="F30" s="19"/>
      <c r="G30" s="19"/>
      <c r="H30" s="19"/>
      <c r="I30" s="19"/>
      <c r="J30" s="19"/>
      <c r="K30" s="5"/>
    </row>
    <row r="31" spans="1:11">
      <c r="A31" s="5"/>
      <c r="B31" s="5"/>
      <c r="C31" s="5"/>
      <c r="D31" s="5"/>
      <c r="E31" s="5"/>
      <c r="F31" s="19"/>
      <c r="G31" s="19"/>
      <c r="H31" s="19"/>
      <c r="I31" s="19"/>
      <c r="J31" s="19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5">
      <c r="A33" s="5" t="s">
        <v>233</v>
      </c>
      <c r="B33" s="4" t="s">
        <v>234</v>
      </c>
      <c r="C33" s="5">
        <v>0</v>
      </c>
      <c r="D33" s="4" t="s">
        <v>235</v>
      </c>
      <c r="E33" s="5" t="s">
        <v>236</v>
      </c>
      <c r="F33" s="19" t="e" cm="1">
        <f t="array" ref="F33">_xlfn._xlws.PY(37,0)</f>
        <v>#NUM!</v>
      </c>
      <c r="G33" s="19"/>
      <c r="H33" s="19"/>
      <c r="I33" s="19"/>
      <c r="J33" s="19"/>
      <c r="K33" s="5" t="s">
        <v>237</v>
      </c>
    </row>
    <row r="34" spans="1:11">
      <c r="A34" s="5"/>
      <c r="B34" s="5"/>
      <c r="C34" s="5"/>
      <c r="D34" s="5"/>
      <c r="E34" s="5"/>
      <c r="F34" s="19"/>
      <c r="G34" s="19"/>
      <c r="H34" s="19"/>
      <c r="I34" s="19"/>
      <c r="J34" s="19"/>
      <c r="K34" s="5"/>
    </row>
    <row r="35" spans="1:11">
      <c r="A35" s="5"/>
      <c r="B35" s="5"/>
      <c r="C35" s="5"/>
      <c r="D35" s="5"/>
      <c r="E35" s="5"/>
      <c r="F35" s="19"/>
      <c r="G35" s="19"/>
      <c r="H35" s="19"/>
      <c r="I35" s="19"/>
      <c r="J35" s="19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5">
      <c r="A37" s="5" t="s">
        <v>238</v>
      </c>
      <c r="B37" s="4" t="s">
        <v>239</v>
      </c>
      <c r="C37" s="5">
        <v>0</v>
      </c>
      <c r="D37" s="4" t="s">
        <v>240</v>
      </c>
      <c r="E37" s="5" t="s">
        <v>241</v>
      </c>
      <c r="F37" s="19" t="e" cm="1">
        <f t="array" ref="F37">_xlfn._xlws.PY(38,0)</f>
        <v>#NUM!</v>
      </c>
      <c r="G37" s="19"/>
      <c r="H37" s="19"/>
      <c r="I37" s="19"/>
      <c r="J37" s="19"/>
      <c r="K37" s="5" t="s">
        <v>242</v>
      </c>
    </row>
    <row r="38" spans="1:11">
      <c r="A38" s="5"/>
      <c r="B38" s="5"/>
      <c r="C38" s="5"/>
      <c r="D38" s="5"/>
      <c r="E38" s="5"/>
      <c r="F38" s="19"/>
      <c r="G38" s="19"/>
      <c r="H38" s="19"/>
      <c r="I38" s="19"/>
      <c r="J38" s="19"/>
      <c r="K38" s="5"/>
    </row>
    <row r="39" spans="1:11">
      <c r="A39" s="5"/>
      <c r="B39" s="5"/>
      <c r="C39" s="5"/>
      <c r="D39" s="5"/>
      <c r="E39" s="5"/>
      <c r="F39" s="19"/>
      <c r="G39" s="19"/>
      <c r="H39" s="19"/>
      <c r="I39" s="19"/>
      <c r="J39" s="19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5">
      <c r="A41" s="5" t="s">
        <v>243</v>
      </c>
      <c r="B41" s="4" t="s">
        <v>244</v>
      </c>
      <c r="C41" s="5">
        <v>0</v>
      </c>
      <c r="D41" s="4" t="s">
        <v>82</v>
      </c>
      <c r="E41" s="5" t="s">
        <v>245</v>
      </c>
      <c r="F41" s="19" t="str" cm="1">
        <f t="array" ref="F41">_xlfn._xlws.PY(39,0)</f>
        <v>hello</v>
      </c>
      <c r="G41" s="19"/>
      <c r="H41" s="19"/>
      <c r="I41" s="19"/>
      <c r="J41" s="19"/>
      <c r="K41" s="5" t="s">
        <v>243</v>
      </c>
    </row>
    <row r="42" spans="1:11">
      <c r="A42" s="5"/>
      <c r="B42" s="5"/>
      <c r="C42" s="5"/>
      <c r="D42" s="5"/>
      <c r="E42" s="5"/>
      <c r="F42" s="19"/>
      <c r="G42" s="19"/>
      <c r="H42" s="19"/>
      <c r="I42" s="19"/>
      <c r="J42" s="19"/>
      <c r="K42" s="5"/>
    </row>
    <row r="43" spans="1:11">
      <c r="A43" s="5"/>
      <c r="B43" s="5"/>
      <c r="C43" s="5"/>
      <c r="D43" s="5"/>
      <c r="E43" s="5"/>
      <c r="F43" s="19"/>
      <c r="G43" s="19"/>
      <c r="H43" s="19"/>
      <c r="I43" s="19"/>
      <c r="J43" s="19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5">
      <c r="A45" s="5" t="s">
        <v>246</v>
      </c>
      <c r="B45" s="4" t="s">
        <v>247</v>
      </c>
      <c r="C45" s="5">
        <v>0</v>
      </c>
      <c r="D45" s="4" t="s">
        <v>82</v>
      </c>
      <c r="E45" s="5" t="s">
        <v>248</v>
      </c>
      <c r="F45" s="19" t="str" cm="1">
        <f t="array" ref="F45">_xlfn._xlws.PY(40,0)</f>
        <v>café — 東京 — Δ</v>
      </c>
      <c r="G45" s="19"/>
      <c r="H45" s="19"/>
      <c r="I45" s="19"/>
      <c r="J45" s="19"/>
      <c r="K45" s="5" t="s">
        <v>249</v>
      </c>
    </row>
    <row r="46" spans="1:11">
      <c r="A46" s="5"/>
      <c r="B46" s="5"/>
      <c r="C46" s="5"/>
      <c r="D46" s="5"/>
      <c r="E46" s="5"/>
      <c r="F46" s="19"/>
      <c r="G46" s="19"/>
      <c r="H46" s="19"/>
      <c r="I46" s="19"/>
      <c r="J46" s="19"/>
      <c r="K46" s="5"/>
    </row>
    <row r="47" spans="1:11">
      <c r="A47" s="5"/>
      <c r="B47" s="5"/>
      <c r="C47" s="5"/>
      <c r="D47" s="5"/>
      <c r="E47" s="5"/>
      <c r="F47" s="19"/>
      <c r="G47" s="19"/>
      <c r="H47" s="19"/>
      <c r="I47" s="19"/>
      <c r="J47" s="19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5">
      <c r="A49" s="5" t="s">
        <v>250</v>
      </c>
      <c r="B49" s="4" t="s">
        <v>251</v>
      </c>
      <c r="C49" s="5">
        <v>0</v>
      </c>
      <c r="D49" s="4" t="s">
        <v>252</v>
      </c>
      <c r="E49" s="5" t="s">
        <v>253</v>
      </c>
      <c r="F49" s="19" cm="1" vm="2">
        <f t="array" ref="F49">_xlfn._xlws.PY(41,0)</f>
        <v>46250</v>
      </c>
      <c r="G49" s="19"/>
      <c r="H49" s="19"/>
      <c r="I49" s="19"/>
      <c r="J49" s="19"/>
      <c r="K49" s="5" t="s">
        <v>254</v>
      </c>
    </row>
    <row r="50" spans="1:11">
      <c r="A50" s="5"/>
      <c r="B50" s="5"/>
      <c r="C50" s="5"/>
      <c r="D50" s="5"/>
      <c r="E50" s="5"/>
      <c r="F50" s="19"/>
      <c r="G50" s="19"/>
      <c r="H50" s="19"/>
      <c r="I50" s="19"/>
      <c r="J50" s="19"/>
      <c r="K50" s="5"/>
    </row>
    <row r="51" spans="1:11">
      <c r="A51" s="5"/>
      <c r="B51" s="5"/>
      <c r="C51" s="5"/>
      <c r="D51" s="5"/>
      <c r="E51" s="5"/>
      <c r="F51" s="19"/>
      <c r="G51" s="19"/>
      <c r="H51" s="19"/>
      <c r="I51" s="19"/>
      <c r="J51" s="19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5">
      <c r="A53" s="5" t="s">
        <v>255</v>
      </c>
      <c r="B53" s="4" t="s">
        <v>256</v>
      </c>
      <c r="C53" s="5">
        <v>0</v>
      </c>
      <c r="D53" s="4" t="s">
        <v>257</v>
      </c>
      <c r="E53" s="5" t="s">
        <v>258</v>
      </c>
      <c r="F53" s="19" cm="1" vm="3">
        <f t="array" ref="F53">_xlfn._xlws.PY(42,0)</f>
        <v>46250.573263888888</v>
      </c>
      <c r="G53" s="19"/>
      <c r="H53" s="19"/>
      <c r="I53" s="19"/>
      <c r="J53" s="19"/>
      <c r="K53" s="5" t="s">
        <v>259</v>
      </c>
    </row>
    <row r="54" spans="1:11">
      <c r="A54" s="5"/>
      <c r="B54" s="5"/>
      <c r="C54" s="5"/>
      <c r="D54" s="5"/>
      <c r="E54" s="5"/>
      <c r="F54" s="19"/>
      <c r="G54" s="19"/>
      <c r="H54" s="19"/>
      <c r="I54" s="19"/>
      <c r="J54" s="19"/>
      <c r="K54" s="5"/>
    </row>
    <row r="55" spans="1:11">
      <c r="A55" s="5"/>
      <c r="B55" s="5"/>
      <c r="C55" s="5"/>
      <c r="D55" s="5"/>
      <c r="E55" s="5"/>
      <c r="F55" s="19"/>
      <c r="G55" s="19"/>
      <c r="H55" s="19"/>
      <c r="I55" s="19"/>
      <c r="J55" s="19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5">
      <c r="A57" s="5" t="s">
        <v>260</v>
      </c>
      <c r="B57" s="4" t="s">
        <v>261</v>
      </c>
      <c r="C57" s="5">
        <v>0</v>
      </c>
      <c r="D57" s="4" t="s">
        <v>262</v>
      </c>
      <c r="E57" s="5" t="s">
        <v>263</v>
      </c>
      <c r="F57" s="19" cm="1" vm="4">
        <f t="array" ref="F57">_xlfn._xlws.PY(43,0)</f>
        <v>0.57326388888888891</v>
      </c>
      <c r="G57" s="19"/>
      <c r="H57" s="19"/>
      <c r="I57" s="19"/>
      <c r="J57" s="19"/>
      <c r="K57" s="5" t="s">
        <v>264</v>
      </c>
    </row>
    <row r="58" spans="1:11">
      <c r="A58" s="5"/>
      <c r="B58" s="5"/>
      <c r="C58" s="5"/>
      <c r="D58" s="5"/>
      <c r="E58" s="5"/>
      <c r="F58" s="19"/>
      <c r="G58" s="19"/>
      <c r="H58" s="19"/>
      <c r="I58" s="19"/>
      <c r="J58" s="19"/>
      <c r="K58" s="5"/>
    </row>
    <row r="59" spans="1:11">
      <c r="A59" s="5"/>
      <c r="B59" s="5"/>
      <c r="C59" s="5"/>
      <c r="D59" s="5"/>
      <c r="E59" s="5"/>
      <c r="F59" s="19"/>
      <c r="G59" s="19"/>
      <c r="H59" s="19"/>
      <c r="I59" s="19"/>
      <c r="J59" s="19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ht="15">
      <c r="A61" s="5" t="s">
        <v>265</v>
      </c>
      <c r="B61" s="4" t="s">
        <v>266</v>
      </c>
      <c r="C61" s="5">
        <v>0</v>
      </c>
      <c r="D61" s="4" t="s">
        <v>267</v>
      </c>
      <c r="E61" s="5" t="s">
        <v>268</v>
      </c>
      <c r="F61" s="19" cm="1">
        <f t="array" ref="F61">_xlfn._xlws.PY(44,0)</f>
        <v>1.5034722222222223</v>
      </c>
      <c r="G61" s="19"/>
      <c r="H61" s="19"/>
      <c r="I61" s="19"/>
      <c r="J61" s="19"/>
      <c r="K61" s="5" t="s">
        <v>269</v>
      </c>
    </row>
    <row r="62" spans="1:11">
      <c r="A62" s="5"/>
      <c r="B62" s="5"/>
      <c r="C62" s="5"/>
      <c r="D62" s="5"/>
      <c r="E62" s="5"/>
      <c r="F62" s="19"/>
      <c r="G62" s="19"/>
      <c r="H62" s="19"/>
      <c r="I62" s="19"/>
      <c r="J62" s="19"/>
      <c r="K62" s="5"/>
    </row>
    <row r="63" spans="1:11">
      <c r="A63" s="5"/>
      <c r="B63" s="5"/>
      <c r="C63" s="5"/>
      <c r="D63" s="5"/>
      <c r="E63" s="5"/>
      <c r="F63" s="19"/>
      <c r="G63" s="19"/>
      <c r="H63" s="19"/>
      <c r="I63" s="19"/>
      <c r="J63" s="19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5">
      <c r="A65" s="5" t="s">
        <v>270</v>
      </c>
      <c r="B65" s="4" t="s">
        <v>271</v>
      </c>
      <c r="C65" s="5">
        <v>0</v>
      </c>
      <c r="D65" s="4" t="s">
        <v>272</v>
      </c>
      <c r="E65" s="5" t="s">
        <v>273</v>
      </c>
      <c r="F65" s="19" t="e" cm="1" vm="5">
        <f t="array" ref="F65">_xlfn._xlws.PY(45,0)</f>
        <v>#VALUE!</v>
      </c>
      <c r="G65" s="19"/>
      <c r="H65" s="19"/>
      <c r="I65" s="19"/>
      <c r="J65" s="19"/>
      <c r="K65" s="5" t="s">
        <v>274</v>
      </c>
    </row>
    <row r="66" spans="1:11">
      <c r="A66" s="5"/>
      <c r="B66" s="5"/>
      <c r="C66" s="5"/>
      <c r="D66" s="5"/>
      <c r="E66" s="5"/>
      <c r="F66" s="19"/>
      <c r="G66" s="19"/>
      <c r="H66" s="19"/>
      <c r="I66" s="19"/>
      <c r="J66" s="19"/>
      <c r="K66" s="5"/>
    </row>
    <row r="67" spans="1:11">
      <c r="A67" s="5"/>
      <c r="B67" s="5"/>
      <c r="C67" s="5"/>
      <c r="D67" s="5"/>
      <c r="E67" s="5"/>
      <c r="F67" s="19"/>
      <c r="G67" s="19"/>
      <c r="H67" s="19"/>
      <c r="I67" s="19"/>
      <c r="J67" s="19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15">
      <c r="A69" s="5" t="s">
        <v>275</v>
      </c>
      <c r="B69" s="4" t="s">
        <v>276</v>
      </c>
      <c r="C69" s="5">
        <v>0</v>
      </c>
      <c r="D69" s="4" t="s">
        <v>277</v>
      </c>
      <c r="E69" s="5" t="s">
        <v>278</v>
      </c>
      <c r="F69" s="19" cm="1">
        <f t="array" ref="F69:F72">_xlfn._xlws.PY(46,0)</f>
        <v>1</v>
      </c>
      <c r="G69" s="19"/>
      <c r="H69" s="19"/>
      <c r="I69" s="19"/>
      <c r="J69" s="19"/>
      <c r="K69" s="5" t="s">
        <v>279</v>
      </c>
    </row>
    <row r="70" spans="1:11">
      <c r="A70" s="5"/>
      <c r="B70" s="5"/>
      <c r="C70" s="5"/>
      <c r="D70" s="5"/>
      <c r="E70" s="5"/>
      <c r="F70" s="19" t="str">
        <v>two</v>
      </c>
      <c r="G70" s="19"/>
      <c r="H70" s="19"/>
      <c r="I70" s="19"/>
      <c r="J70" s="19"/>
      <c r="K70" s="5"/>
    </row>
    <row r="71" spans="1:11">
      <c r="A71" s="5"/>
      <c r="B71" s="5"/>
      <c r="C71" s="5"/>
      <c r="D71" s="5"/>
      <c r="E71" s="5"/>
      <c r="F71" s="19" t="b">
        <v>1</v>
      </c>
      <c r="G71" s="19"/>
      <c r="H71" s="19"/>
      <c r="I71" s="19"/>
      <c r="J71" s="19"/>
      <c r="K71" s="5"/>
    </row>
    <row r="72" spans="1:11">
      <c r="A72" s="5"/>
      <c r="B72" s="5"/>
      <c r="C72" s="5"/>
      <c r="D72" s="5"/>
      <c r="E72" s="5"/>
      <c r="F72" s="5" vm="1">
        <v>0</v>
      </c>
      <c r="G72" s="5"/>
      <c r="H72" s="5"/>
      <c r="I72" s="5"/>
      <c r="J72" s="5"/>
      <c r="K72" s="5"/>
    </row>
    <row r="73" spans="1:11" ht="15">
      <c r="A73" s="5" t="s">
        <v>280</v>
      </c>
      <c r="B73" s="4" t="s">
        <v>281</v>
      </c>
      <c r="C73" s="5">
        <v>0</v>
      </c>
      <c r="D73" s="4" t="s">
        <v>277</v>
      </c>
      <c r="E73" s="5" t="s">
        <v>282</v>
      </c>
      <c r="F73" s="19" cm="1">
        <f t="array" ref="F73:F75">_xlfn._xlws.PY(47,0)</f>
        <v>1</v>
      </c>
      <c r="G73" s="19"/>
      <c r="H73" s="19"/>
      <c r="I73" s="19"/>
      <c r="J73" s="19"/>
      <c r="K73" s="5" t="s">
        <v>283</v>
      </c>
    </row>
    <row r="74" spans="1:11">
      <c r="A74" s="5"/>
      <c r="B74" s="5"/>
      <c r="C74" s="5"/>
      <c r="D74" s="5"/>
      <c r="E74" s="5"/>
      <c r="F74" s="19">
        <v>2</v>
      </c>
      <c r="G74" s="19"/>
      <c r="H74" s="19"/>
      <c r="I74" s="19"/>
      <c r="J74" s="19"/>
      <c r="K74" s="5"/>
    </row>
    <row r="75" spans="1:11">
      <c r="A75" s="5"/>
      <c r="B75" s="5"/>
      <c r="C75" s="5"/>
      <c r="D75" s="5"/>
      <c r="E75" s="5"/>
      <c r="F75" s="19">
        <v>3</v>
      </c>
      <c r="G75" s="19"/>
      <c r="H75" s="19"/>
      <c r="I75" s="19"/>
      <c r="J75" s="19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ht="15">
      <c r="A77" s="5" t="s">
        <v>284</v>
      </c>
      <c r="B77" s="4" t="s">
        <v>285</v>
      </c>
      <c r="C77" s="5">
        <v>0</v>
      </c>
      <c r="D77" s="4" t="s">
        <v>286</v>
      </c>
      <c r="E77" s="5" t="s">
        <v>287</v>
      </c>
      <c r="F77" s="19" cm="1">
        <f t="array" ref="F77:G78">_xlfn._xlws.PY(48,0)</f>
        <v>1</v>
      </c>
      <c r="G77" s="19">
        <v>2</v>
      </c>
      <c r="H77" s="19"/>
      <c r="I77" s="19"/>
      <c r="J77" s="19"/>
      <c r="K77" s="5" t="s">
        <v>288</v>
      </c>
    </row>
    <row r="78" spans="1:11">
      <c r="A78" s="5"/>
      <c r="B78" s="5"/>
      <c r="C78" s="5"/>
      <c r="D78" s="5"/>
      <c r="E78" s="5"/>
      <c r="F78" s="19">
        <v>3</v>
      </c>
      <c r="G78" s="19">
        <v>4</v>
      </c>
      <c r="H78" s="19"/>
      <c r="I78" s="19"/>
      <c r="J78" s="19"/>
      <c r="K78" s="5"/>
    </row>
    <row r="79" spans="1:11">
      <c r="A79" s="5"/>
      <c r="B79" s="5"/>
      <c r="C79" s="5"/>
      <c r="D79" s="5"/>
      <c r="E79" s="5"/>
      <c r="F79" s="19"/>
      <c r="G79" s="19"/>
      <c r="H79" s="19"/>
      <c r="I79" s="19"/>
      <c r="J79" s="19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5">
      <c r="A81" s="5" t="s">
        <v>289</v>
      </c>
      <c r="B81" s="4" t="s">
        <v>290</v>
      </c>
      <c r="C81" s="5">
        <v>0</v>
      </c>
      <c r="D81" s="4" t="s">
        <v>291</v>
      </c>
      <c r="E81" s="5" t="s">
        <v>292</v>
      </c>
      <c r="F81" s="19" t="e" cm="1" vm="6">
        <f t="array" ref="F81">_xlfn._xlws.PY(49,0)</f>
        <v>#VALUE!</v>
      </c>
      <c r="G81" s="19"/>
      <c r="H81" s="19"/>
      <c r="I81" s="19"/>
      <c r="J81" s="19"/>
      <c r="K81" s="5" t="s">
        <v>293</v>
      </c>
    </row>
    <row r="82" spans="1:11">
      <c r="A82" s="5"/>
      <c r="B82" s="5"/>
      <c r="C82" s="5"/>
      <c r="D82" s="5"/>
      <c r="E82" s="5"/>
      <c r="F82" s="19"/>
      <c r="G82" s="19"/>
      <c r="H82" s="19"/>
      <c r="I82" s="19"/>
      <c r="J82" s="19"/>
      <c r="K82" s="5"/>
    </row>
    <row r="83" spans="1:11">
      <c r="A83" s="5"/>
      <c r="B83" s="5"/>
      <c r="C83" s="5"/>
      <c r="D83" s="5"/>
      <c r="E83" s="5"/>
      <c r="F83" s="19"/>
      <c r="G83" s="19"/>
      <c r="H83" s="19"/>
      <c r="I83" s="19"/>
      <c r="J83" s="19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ht="15">
      <c r="A85" s="5" t="s">
        <v>294</v>
      </c>
      <c r="B85" s="4" t="s">
        <v>295</v>
      </c>
      <c r="C85" s="5">
        <v>0</v>
      </c>
      <c r="D85" s="4" t="s">
        <v>291</v>
      </c>
      <c r="E85" s="5" t="s">
        <v>296</v>
      </c>
      <c r="F85" s="19" cm="1">
        <f t="array" ref="F85:G86">_xlfn._xlws.PY(50,0)</f>
        <v>1</v>
      </c>
      <c r="G85" s="19">
        <v>2</v>
      </c>
      <c r="H85" s="19"/>
      <c r="I85" s="19"/>
      <c r="J85" s="19"/>
      <c r="K85" s="5" t="s">
        <v>297</v>
      </c>
    </row>
    <row r="86" spans="1:11">
      <c r="A86" s="5"/>
      <c r="B86" s="5"/>
      <c r="C86" s="5"/>
      <c r="D86" s="5"/>
      <c r="E86" s="5"/>
      <c r="F86" s="19">
        <v>3</v>
      </c>
      <c r="G86" s="19" t="e">
        <v>#N/A</v>
      </c>
      <c r="H86" s="19"/>
      <c r="I86" s="19"/>
      <c r="J86" s="19"/>
      <c r="K86" s="5"/>
    </row>
    <row r="87" spans="1:11">
      <c r="A87" s="5"/>
      <c r="B87" s="5"/>
      <c r="C87" s="5"/>
      <c r="D87" s="5"/>
      <c r="E87" s="5"/>
      <c r="F87" s="19"/>
      <c r="G87" s="19"/>
      <c r="H87" s="19"/>
      <c r="I87" s="19"/>
      <c r="J87" s="19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15">
      <c r="A89" s="5" t="s">
        <v>298</v>
      </c>
      <c r="B89" s="4" t="s">
        <v>299</v>
      </c>
      <c r="C89" s="5">
        <v>0</v>
      </c>
      <c r="D89" s="4" t="s">
        <v>300</v>
      </c>
      <c r="E89" s="5" t="s">
        <v>301</v>
      </c>
      <c r="F89" s="19" t="e" cm="1" vm="7">
        <f t="array" ref="F89">_xlfn._xlws.PY(51,0)</f>
        <v>#VALUE!</v>
      </c>
      <c r="G89" s="19"/>
      <c r="H89" s="19"/>
      <c r="I89" s="19"/>
      <c r="J89" s="19"/>
      <c r="K89" s="5" t="s">
        <v>298</v>
      </c>
    </row>
    <row r="90" spans="1:11">
      <c r="A90" s="5"/>
      <c r="B90" s="5"/>
      <c r="C90" s="5"/>
      <c r="D90" s="5"/>
      <c r="E90" s="5"/>
      <c r="F90" s="19"/>
      <c r="G90" s="19"/>
      <c r="H90" s="19"/>
      <c r="I90" s="19"/>
      <c r="J90" s="19"/>
      <c r="K90" s="5"/>
    </row>
    <row r="91" spans="1:11">
      <c r="A91" s="5"/>
      <c r="B91" s="5"/>
      <c r="C91" s="5"/>
      <c r="D91" s="5"/>
      <c r="E91" s="5"/>
      <c r="F91" s="19"/>
      <c r="G91" s="19"/>
      <c r="H91" s="19"/>
      <c r="I91" s="19"/>
      <c r="J91" s="19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ht="15">
      <c r="A93" s="5" t="s">
        <v>302</v>
      </c>
      <c r="B93" s="4" t="s">
        <v>303</v>
      </c>
      <c r="C93" s="5">
        <v>0</v>
      </c>
      <c r="D93" s="4" t="s">
        <v>291</v>
      </c>
      <c r="E93" s="5" t="s">
        <v>304</v>
      </c>
      <c r="F93" s="19" cm="1">
        <f t="array" ref="F93:F95">_xlfn._xlws.PY(53,0)</f>
        <v>1</v>
      </c>
      <c r="G93" s="19"/>
      <c r="H93" s="19"/>
      <c r="I93" s="19"/>
      <c r="J93" s="19"/>
      <c r="K93" s="5" t="s">
        <v>302</v>
      </c>
    </row>
    <row r="94" spans="1:11">
      <c r="A94" s="5"/>
      <c r="B94" s="5"/>
      <c r="C94" s="5"/>
      <c r="D94" s="5"/>
      <c r="E94" s="5"/>
      <c r="F94" s="19">
        <v>2</v>
      </c>
      <c r="G94" s="19"/>
      <c r="H94" s="19"/>
      <c r="I94" s="19"/>
      <c r="J94" s="19"/>
      <c r="K94" s="5"/>
    </row>
    <row r="95" spans="1:11">
      <c r="A95" s="5"/>
      <c r="B95" s="5"/>
      <c r="C95" s="5"/>
      <c r="D95" s="5"/>
      <c r="E95" s="5"/>
      <c r="F95" s="19">
        <v>3</v>
      </c>
      <c r="G95" s="19"/>
      <c r="H95" s="19"/>
      <c r="I95" s="19"/>
      <c r="J95" s="19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ht="15">
      <c r="A97" s="5" t="s">
        <v>305</v>
      </c>
      <c r="B97" s="4" t="s">
        <v>306</v>
      </c>
      <c r="C97" s="5">
        <v>0</v>
      </c>
      <c r="D97" s="4" t="s">
        <v>291</v>
      </c>
      <c r="E97" s="5" t="s">
        <v>307</v>
      </c>
      <c r="F97" s="19" t="e" cm="1" vm="8">
        <f t="array" ref="F97">_xlfn._xlws.PY(54,0)</f>
        <v>#N/A</v>
      </c>
      <c r="G97" s="19"/>
      <c r="H97" s="19"/>
      <c r="I97" s="19"/>
      <c r="J97" s="19"/>
      <c r="K97" s="5" t="s">
        <v>305</v>
      </c>
    </row>
    <row r="98" spans="1:11">
      <c r="A98" s="5"/>
      <c r="B98" s="5"/>
      <c r="C98" s="5"/>
      <c r="D98" s="5"/>
      <c r="E98" s="5"/>
      <c r="F98" s="19"/>
      <c r="G98" s="19"/>
      <c r="H98" s="19"/>
      <c r="I98" s="19"/>
      <c r="J98" s="19"/>
      <c r="K98" s="5"/>
    </row>
    <row r="99" spans="1:11">
      <c r="A99" s="5"/>
      <c r="B99" s="5"/>
      <c r="C99" s="5"/>
      <c r="D99" s="5"/>
      <c r="E99" s="5"/>
      <c r="F99" s="19"/>
      <c r="G99" s="19"/>
      <c r="H99" s="19"/>
      <c r="I99" s="19"/>
      <c r="J99" s="19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">
      <c r="A101" s="5" t="s">
        <v>308</v>
      </c>
      <c r="B101" s="4" t="s">
        <v>309</v>
      </c>
      <c r="C101" s="5">
        <v>0</v>
      </c>
      <c r="D101" s="4" t="s">
        <v>310</v>
      </c>
      <c r="E101" s="5" t="s">
        <v>311</v>
      </c>
      <c r="F101" s="19" cm="1">
        <f t="array" ref="F101">_xlfn._xlws.PY(56,0)</f>
        <v>7</v>
      </c>
      <c r="G101" s="19"/>
      <c r="H101" s="19"/>
      <c r="I101" s="19"/>
      <c r="J101" s="19"/>
      <c r="K101" s="5" t="s">
        <v>312</v>
      </c>
    </row>
    <row r="102" spans="1:11">
      <c r="A102" s="5"/>
      <c r="B102" s="5"/>
      <c r="C102" s="5"/>
      <c r="D102" s="5"/>
      <c r="E102" s="5"/>
      <c r="F102" s="19"/>
      <c r="G102" s="19"/>
      <c r="H102" s="19"/>
      <c r="I102" s="19"/>
      <c r="J102" s="19"/>
      <c r="K102" s="5"/>
    </row>
    <row r="103" spans="1:11">
      <c r="A103" s="5"/>
      <c r="B103" s="5"/>
      <c r="C103" s="5"/>
      <c r="D103" s="5"/>
      <c r="E103" s="5"/>
      <c r="F103" s="19"/>
      <c r="G103" s="19"/>
      <c r="H103" s="19"/>
      <c r="I103" s="19"/>
      <c r="J103" s="19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">
      <c r="A105" s="5" t="s">
        <v>313</v>
      </c>
      <c r="B105" s="4" t="s">
        <v>314</v>
      </c>
      <c r="C105" s="5">
        <v>0</v>
      </c>
      <c r="D105" s="4" t="s">
        <v>310</v>
      </c>
      <c r="E105" s="5" t="s">
        <v>315</v>
      </c>
      <c r="F105" s="19" cm="1">
        <f t="array" ref="F105">_xlfn._xlws.PY(57,0)</f>
        <v>2.5</v>
      </c>
      <c r="G105" s="19"/>
      <c r="H105" s="19"/>
      <c r="I105" s="19"/>
      <c r="J105" s="19"/>
      <c r="K105" s="5" t="s">
        <v>316</v>
      </c>
    </row>
    <row r="106" spans="1:11">
      <c r="A106" s="5"/>
      <c r="B106" s="5"/>
      <c r="C106" s="5"/>
      <c r="D106" s="5"/>
      <c r="E106" s="5"/>
      <c r="F106" s="19"/>
      <c r="G106" s="19"/>
      <c r="H106" s="19"/>
      <c r="I106" s="19"/>
      <c r="J106" s="19"/>
      <c r="K106" s="5"/>
    </row>
    <row r="107" spans="1:11">
      <c r="A107" s="5"/>
      <c r="B107" s="5"/>
      <c r="C107" s="5"/>
      <c r="D107" s="5"/>
      <c r="E107" s="5"/>
      <c r="F107" s="19"/>
      <c r="G107" s="19"/>
      <c r="H107" s="19"/>
      <c r="I107" s="19"/>
      <c r="J107" s="19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5">
      <c r="A109" s="5" t="s">
        <v>317</v>
      </c>
      <c r="B109" s="4" t="s">
        <v>318</v>
      </c>
      <c r="C109" s="5">
        <v>0</v>
      </c>
      <c r="D109" s="4" t="s">
        <v>310</v>
      </c>
      <c r="E109" s="5" t="s">
        <v>319</v>
      </c>
      <c r="F109" s="19" t="b" cm="1">
        <f t="array" ref="F109">_xlfn._xlws.PY(58,0)</f>
        <v>1</v>
      </c>
      <c r="G109" s="19"/>
      <c r="H109" s="19"/>
      <c r="I109" s="19"/>
      <c r="J109" s="19"/>
      <c r="K109" s="5" t="s">
        <v>320</v>
      </c>
    </row>
    <row r="110" spans="1:11">
      <c r="A110" s="5"/>
      <c r="B110" s="5"/>
      <c r="C110" s="5"/>
      <c r="D110" s="5"/>
      <c r="E110" s="5"/>
      <c r="F110" s="19"/>
      <c r="G110" s="19"/>
      <c r="H110" s="19"/>
      <c r="I110" s="19"/>
      <c r="J110" s="19"/>
      <c r="K110" s="5"/>
    </row>
    <row r="111" spans="1:11">
      <c r="A111" s="5"/>
      <c r="B111" s="5"/>
      <c r="C111" s="5"/>
      <c r="D111" s="5"/>
      <c r="E111" s="5"/>
      <c r="F111" s="19"/>
      <c r="G111" s="19"/>
      <c r="H111" s="19"/>
      <c r="I111" s="19"/>
      <c r="J111" s="19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5">
      <c r="A113" s="5" t="s">
        <v>321</v>
      </c>
      <c r="B113" s="4" t="s">
        <v>322</v>
      </c>
      <c r="C113" s="5">
        <v>0</v>
      </c>
      <c r="D113" s="4" t="s">
        <v>323</v>
      </c>
      <c r="E113" s="5" t="s">
        <v>324</v>
      </c>
      <c r="F113" s="19" cm="1" vm="3">
        <f t="array" ref="F113">_xlfn._xlws.PY(59,0)</f>
        <v>46250.573263888888</v>
      </c>
      <c r="G113" s="19"/>
      <c r="H113" s="19"/>
      <c r="I113" s="19"/>
      <c r="J113" s="19"/>
      <c r="K113" s="5" t="s">
        <v>325</v>
      </c>
    </row>
    <row r="114" spans="1:11">
      <c r="A114" s="5"/>
      <c r="B114" s="5"/>
      <c r="C114" s="5"/>
      <c r="D114" s="5"/>
      <c r="E114" s="5"/>
      <c r="F114" s="19"/>
      <c r="G114" s="19"/>
      <c r="H114" s="19"/>
      <c r="I114" s="19"/>
      <c r="J114" s="19"/>
      <c r="K114" s="5"/>
    </row>
    <row r="115" spans="1:11">
      <c r="A115" s="5"/>
      <c r="B115" s="5"/>
      <c r="C115" s="5"/>
      <c r="D115" s="5"/>
      <c r="E115" s="5"/>
      <c r="F115" s="19"/>
      <c r="G115" s="19"/>
      <c r="H115" s="19"/>
      <c r="I115" s="19"/>
      <c r="J115" s="19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5">
      <c r="A117" s="5" t="s">
        <v>326</v>
      </c>
      <c r="B117" s="4" t="s">
        <v>327</v>
      </c>
      <c r="C117" s="5">
        <v>0</v>
      </c>
      <c r="D117" s="4" t="s">
        <v>328</v>
      </c>
      <c r="E117" s="5" t="s">
        <v>329</v>
      </c>
      <c r="F117" s="19" cm="1">
        <f t="array" ref="F117">_xlfn._xlws.PY(60,0)</f>
        <v>6.25E-2</v>
      </c>
      <c r="G117" s="19"/>
      <c r="H117" s="19"/>
      <c r="I117" s="19"/>
      <c r="J117" s="19"/>
      <c r="K117" s="5" t="s">
        <v>330</v>
      </c>
    </row>
    <row r="118" spans="1:11">
      <c r="A118" s="5"/>
      <c r="B118" s="5"/>
      <c r="C118" s="5"/>
      <c r="D118" s="5"/>
      <c r="E118" s="5"/>
      <c r="F118" s="19"/>
      <c r="G118" s="19"/>
      <c r="H118" s="19"/>
      <c r="I118" s="19"/>
      <c r="J118" s="19"/>
      <c r="K118" s="5"/>
    </row>
    <row r="119" spans="1:11">
      <c r="A119" s="5"/>
      <c r="B119" s="5"/>
      <c r="C119" s="5"/>
      <c r="D119" s="5"/>
      <c r="E119" s="5"/>
      <c r="F119" s="19"/>
      <c r="G119" s="19"/>
      <c r="H119" s="19"/>
      <c r="I119" s="19"/>
      <c r="J119" s="19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5">
      <c r="A121" s="5" t="s">
        <v>331</v>
      </c>
      <c r="B121" s="4" t="s">
        <v>332</v>
      </c>
      <c r="C121" s="5">
        <v>0</v>
      </c>
      <c r="D121" s="4" t="s">
        <v>333</v>
      </c>
      <c r="E121" s="5" t="s">
        <v>334</v>
      </c>
      <c r="F121" s="19" t="e" cm="1" vm="9">
        <f t="array" ref="F121">_xlfn._xlws.PY(61,0)</f>
        <v>#VALUE!</v>
      </c>
      <c r="G121" s="19"/>
      <c r="H121" s="19"/>
      <c r="I121" s="19"/>
      <c r="J121" s="19"/>
      <c r="K121" s="5" t="s">
        <v>335</v>
      </c>
    </row>
    <row r="122" spans="1:11">
      <c r="A122" s="5"/>
      <c r="B122" s="5"/>
      <c r="C122" s="5"/>
      <c r="D122" s="5"/>
      <c r="E122" s="5"/>
      <c r="F122" s="19"/>
      <c r="G122" s="19"/>
      <c r="H122" s="19"/>
      <c r="I122" s="19"/>
      <c r="J122" s="19"/>
      <c r="K122" s="5"/>
    </row>
    <row r="123" spans="1:11">
      <c r="A123" s="5"/>
      <c r="B123" s="5"/>
      <c r="C123" s="5"/>
      <c r="D123" s="5"/>
      <c r="E123" s="5"/>
      <c r="F123" s="19"/>
      <c r="G123" s="19"/>
      <c r="H123" s="19"/>
      <c r="I123" s="19"/>
      <c r="J123" s="19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5">
      <c r="A125" s="5" t="s">
        <v>336</v>
      </c>
      <c r="B125" s="4" t="s">
        <v>337</v>
      </c>
      <c r="C125" s="5">
        <v>0</v>
      </c>
      <c r="D125" s="4" t="s">
        <v>277</v>
      </c>
      <c r="E125" s="5" t="s">
        <v>338</v>
      </c>
      <c r="F125" s="19" cm="1">
        <f t="array" ref="F125:F127">_xlfn._xlws.PY(62,0)</f>
        <v>1</v>
      </c>
      <c r="G125" s="19"/>
      <c r="H125" s="19"/>
      <c r="I125" s="19"/>
      <c r="J125" s="19"/>
      <c r="K125" s="5" t="s">
        <v>339</v>
      </c>
    </row>
    <row r="126" spans="1:11">
      <c r="A126" s="5"/>
      <c r="B126" s="5"/>
      <c r="C126" s="5"/>
      <c r="D126" s="5"/>
      <c r="E126" s="5"/>
      <c r="F126" s="19">
        <v>2</v>
      </c>
      <c r="G126" s="19"/>
      <c r="H126" s="19"/>
      <c r="I126" s="19"/>
      <c r="J126" s="19"/>
      <c r="K126" s="5"/>
    </row>
    <row r="127" spans="1:11">
      <c r="A127" s="5"/>
      <c r="B127" s="5"/>
      <c r="C127" s="5"/>
      <c r="D127" s="5"/>
      <c r="E127" s="5"/>
      <c r="F127" s="19">
        <v>3</v>
      </c>
      <c r="G127" s="19"/>
      <c r="H127" s="19"/>
      <c r="I127" s="19"/>
      <c r="J127" s="19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5">
      <c r="A129" s="5" t="s">
        <v>340</v>
      </c>
      <c r="B129" s="4" t="s">
        <v>341</v>
      </c>
      <c r="C129" s="5">
        <v>0</v>
      </c>
      <c r="D129" s="4" t="s">
        <v>286</v>
      </c>
      <c r="E129" s="5" t="s">
        <v>342</v>
      </c>
      <c r="F129" s="19" cm="1">
        <f t="array" ref="F129:G130">_xlfn._xlws.PY(63,0)</f>
        <v>1</v>
      </c>
      <c r="G129" s="19">
        <v>2</v>
      </c>
      <c r="H129" s="19"/>
      <c r="I129" s="19"/>
      <c r="J129" s="19"/>
      <c r="K129" s="5" t="s">
        <v>343</v>
      </c>
    </row>
    <row r="130" spans="1:11">
      <c r="A130" s="5"/>
      <c r="B130" s="5"/>
      <c r="C130" s="5"/>
      <c r="D130" s="5"/>
      <c r="E130" s="5"/>
      <c r="F130" s="19">
        <v>3</v>
      </c>
      <c r="G130" s="19">
        <v>4</v>
      </c>
      <c r="H130" s="19"/>
      <c r="I130" s="19"/>
      <c r="J130" s="19"/>
      <c r="K130" s="5"/>
    </row>
    <row r="131" spans="1:11">
      <c r="A131" s="5"/>
      <c r="B131" s="5"/>
      <c r="C131" s="5"/>
      <c r="D131" s="5"/>
      <c r="E131" s="5"/>
      <c r="F131" s="19"/>
      <c r="G131" s="19"/>
      <c r="H131" s="19"/>
      <c r="I131" s="19"/>
      <c r="J131" s="19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5">
      <c r="A133" s="5" t="s">
        <v>344</v>
      </c>
      <c r="B133" s="4" t="s">
        <v>345</v>
      </c>
      <c r="C133" s="5">
        <v>0</v>
      </c>
      <c r="D133" s="4" t="s">
        <v>291</v>
      </c>
      <c r="E133" s="5" t="s">
        <v>346</v>
      </c>
      <c r="F133" s="19" t="e" cm="1" vm="10">
        <f t="array" ref="F133:G134">_xlfn._xlws.PY(65,0)</f>
        <v>#VALUE!</v>
      </c>
      <c r="G133" s="19" t="e" vm="10">
        <v>#VALUE!</v>
      </c>
      <c r="H133" s="19"/>
      <c r="I133" s="19"/>
      <c r="J133" s="19"/>
      <c r="K133" s="5" t="s">
        <v>347</v>
      </c>
    </row>
    <row r="134" spans="1:11">
      <c r="A134" s="5"/>
      <c r="B134" s="5"/>
      <c r="C134" s="5"/>
      <c r="D134" s="5"/>
      <c r="E134" s="5"/>
      <c r="F134" s="19" t="e" vm="10">
        <v>#VALUE!</v>
      </c>
      <c r="G134" s="19" t="e" vm="10">
        <v>#VALUE!</v>
      </c>
      <c r="H134" s="19"/>
      <c r="I134" s="19"/>
      <c r="J134" s="19"/>
      <c r="K134" s="5"/>
    </row>
    <row r="135" spans="1:11">
      <c r="A135" s="5"/>
      <c r="B135" s="5"/>
      <c r="C135" s="5"/>
      <c r="D135" s="5"/>
      <c r="E135" s="5"/>
      <c r="F135" s="19"/>
      <c r="G135" s="19"/>
      <c r="H135" s="19"/>
      <c r="I135" s="19"/>
      <c r="J135" s="19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5">
      <c r="A137" s="5" t="s">
        <v>348</v>
      </c>
      <c r="B137" s="4" t="s">
        <v>349</v>
      </c>
      <c r="C137" s="5">
        <v>0</v>
      </c>
      <c r="D137" s="4" t="s">
        <v>350</v>
      </c>
      <c r="E137" s="5" t="s">
        <v>351</v>
      </c>
      <c r="F137" s="19" t="e" cm="1">
        <f t="array" ref="F137">_xlfn._xlws.PY(66,0)</f>
        <v>#N/A</v>
      </c>
      <c r="G137" s="19"/>
      <c r="H137" s="19"/>
      <c r="I137" s="19"/>
      <c r="J137" s="19"/>
      <c r="K137" s="5" t="s">
        <v>352</v>
      </c>
    </row>
    <row r="138" spans="1:11">
      <c r="A138" s="5"/>
      <c r="B138" s="5"/>
      <c r="C138" s="5"/>
      <c r="D138" s="5"/>
      <c r="E138" s="5"/>
      <c r="F138" s="19"/>
      <c r="G138" s="19"/>
      <c r="H138" s="19"/>
      <c r="I138" s="19"/>
      <c r="J138" s="19"/>
      <c r="K138" s="5"/>
    </row>
    <row r="139" spans="1:11">
      <c r="A139" s="5"/>
      <c r="B139" s="5"/>
      <c r="C139" s="5"/>
      <c r="D139" s="5"/>
      <c r="E139" s="5"/>
      <c r="F139" s="19"/>
      <c r="G139" s="19"/>
      <c r="H139" s="19"/>
      <c r="I139" s="19"/>
      <c r="J139" s="19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5">
      <c r="A141" s="5" t="s">
        <v>353</v>
      </c>
      <c r="B141" s="4" t="s">
        <v>354</v>
      </c>
      <c r="C141" s="5">
        <v>0</v>
      </c>
      <c r="D141" s="4" t="s">
        <v>350</v>
      </c>
      <c r="E141" s="5" t="s">
        <v>355</v>
      </c>
      <c r="F141" s="19" t="e" cm="1">
        <f t="array" ref="F141">_xlfn._xlws.PY(67,0)</f>
        <v>#NUM!</v>
      </c>
      <c r="G141" s="19"/>
      <c r="H141" s="19"/>
      <c r="I141" s="19"/>
      <c r="J141" s="19"/>
      <c r="K141" s="5" t="s">
        <v>356</v>
      </c>
    </row>
    <row r="142" spans="1:11">
      <c r="A142" s="5"/>
      <c r="B142" s="5"/>
      <c r="C142" s="5"/>
      <c r="D142" s="5"/>
      <c r="E142" s="5"/>
      <c r="F142" s="19"/>
      <c r="G142" s="19"/>
      <c r="H142" s="19"/>
      <c r="I142" s="19"/>
      <c r="J142" s="19"/>
      <c r="K142" s="5"/>
    </row>
    <row r="143" spans="1:11">
      <c r="A143" s="5"/>
      <c r="B143" s="5"/>
      <c r="C143" s="5"/>
      <c r="D143" s="5"/>
      <c r="E143" s="5"/>
      <c r="F143" s="19"/>
      <c r="G143" s="19"/>
      <c r="H143" s="19"/>
      <c r="I143" s="19"/>
      <c r="J143" s="19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5">
      <c r="A145" s="5" t="s">
        <v>357</v>
      </c>
      <c r="B145" s="4" t="s">
        <v>358</v>
      </c>
      <c r="C145" s="5">
        <v>0</v>
      </c>
      <c r="D145" s="4" t="s">
        <v>359</v>
      </c>
      <c r="E145" s="5" t="s">
        <v>360</v>
      </c>
      <c r="F145" s="19" cm="1" vm="3">
        <f t="array" ref="F145">_xlfn._xlws.PY(68,0)</f>
        <v>46250.573263888888</v>
      </c>
      <c r="G145" s="19"/>
      <c r="H145" s="19"/>
      <c r="I145" s="19"/>
      <c r="J145" s="19"/>
      <c r="K145" s="5" t="s">
        <v>361</v>
      </c>
    </row>
    <row r="146" spans="1:11">
      <c r="A146" s="5"/>
      <c r="B146" s="5"/>
      <c r="C146" s="5"/>
      <c r="D146" s="5"/>
      <c r="E146" s="5"/>
      <c r="F146" s="19"/>
      <c r="G146" s="19"/>
      <c r="H146" s="19"/>
      <c r="I146" s="19"/>
      <c r="J146" s="19"/>
      <c r="K146" s="5"/>
    </row>
    <row r="147" spans="1:11">
      <c r="A147" s="5"/>
      <c r="B147" s="5"/>
      <c r="C147" s="5"/>
      <c r="D147" s="5"/>
      <c r="E147" s="5"/>
      <c r="F147" s="19"/>
      <c r="G147" s="19"/>
      <c r="H147" s="19"/>
      <c r="I147" s="19"/>
      <c r="J147" s="19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5">
      <c r="A149" s="5" t="s">
        <v>362</v>
      </c>
      <c r="B149" s="4" t="s">
        <v>363</v>
      </c>
      <c r="C149" s="5">
        <v>0</v>
      </c>
      <c r="D149" s="4" t="s">
        <v>364</v>
      </c>
      <c r="E149" s="5" t="s">
        <v>365</v>
      </c>
      <c r="F149" s="19" cm="1">
        <f t="array" ref="F149">_xlfn._xlws.PY(69,0)</f>
        <v>1.0854629629629631</v>
      </c>
      <c r="G149" s="19"/>
      <c r="H149" s="19"/>
      <c r="I149" s="19"/>
      <c r="J149" s="19"/>
      <c r="K149" s="5" t="s">
        <v>366</v>
      </c>
    </row>
    <row r="150" spans="1:11">
      <c r="A150" s="5"/>
      <c r="B150" s="5"/>
      <c r="C150" s="5"/>
      <c r="D150" s="5"/>
      <c r="E150" s="5"/>
      <c r="F150" s="19"/>
      <c r="G150" s="19"/>
      <c r="H150" s="19"/>
      <c r="I150" s="19"/>
      <c r="J150" s="19"/>
      <c r="K150" s="5"/>
    </row>
    <row r="151" spans="1:11">
      <c r="A151" s="5"/>
      <c r="B151" s="5"/>
      <c r="C151" s="5"/>
      <c r="D151" s="5"/>
      <c r="E151" s="5"/>
      <c r="F151" s="19"/>
      <c r="G151" s="19"/>
      <c r="H151" s="19"/>
      <c r="I151" s="19"/>
      <c r="J151" s="19"/>
      <c r="K151" s="5"/>
    </row>
    <row r="152" spans="1:1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5">
      <c r="A153" s="5" t="s">
        <v>367</v>
      </c>
      <c r="B153" s="4" t="s">
        <v>368</v>
      </c>
      <c r="C153" s="5">
        <v>0</v>
      </c>
      <c r="D153" s="4" t="s">
        <v>369</v>
      </c>
      <c r="E153" s="5" t="s">
        <v>370</v>
      </c>
      <c r="F153" s="19" t="str" cm="1">
        <f t="array" ref="F153:F156">_xlfn._xlws.PY(70,0)</f>
        <v>s</v>
      </c>
      <c r="G153" s="19"/>
      <c r="H153" s="19"/>
      <c r="I153" s="19"/>
      <c r="J153" s="19"/>
      <c r="K153" s="5" t="s">
        <v>371</v>
      </c>
    </row>
    <row r="154" spans="1:11">
      <c r="A154" s="5"/>
      <c r="B154" s="5"/>
      <c r="C154" s="5"/>
      <c r="D154" s="5"/>
      <c r="E154" s="5"/>
      <c r="F154" s="19">
        <v>1</v>
      </c>
      <c r="G154" s="19"/>
      <c r="H154" s="19"/>
      <c r="I154" s="19"/>
      <c r="J154" s="19"/>
      <c r="K154" s="5"/>
    </row>
    <row r="155" spans="1:11">
      <c r="A155" s="5"/>
      <c r="B155" s="5"/>
      <c r="C155" s="5"/>
      <c r="D155" s="5"/>
      <c r="E155" s="5"/>
      <c r="F155" s="19" t="e">
        <v>#NUM!</v>
      </c>
      <c r="G155" s="19"/>
      <c r="H155" s="19"/>
      <c r="I155" s="19"/>
      <c r="J155" s="19"/>
      <c r="K155" s="5"/>
    </row>
    <row r="156" spans="1:11">
      <c r="A156" s="5"/>
      <c r="B156" s="5"/>
      <c r="C156" s="5"/>
      <c r="D156" s="5"/>
      <c r="E156" s="5"/>
      <c r="F156" s="5">
        <v>3</v>
      </c>
      <c r="G156" s="5"/>
      <c r="H156" s="5"/>
      <c r="I156" s="5"/>
      <c r="J156" s="5"/>
      <c r="K156" s="5"/>
    </row>
    <row r="157" spans="1:11" ht="15">
      <c r="A157" s="5" t="s">
        <v>372</v>
      </c>
      <c r="B157" s="4" t="s">
        <v>373</v>
      </c>
      <c r="C157" s="5">
        <v>0</v>
      </c>
      <c r="D157" s="4" t="s">
        <v>374</v>
      </c>
      <c r="E157" s="5" t="s">
        <v>375</v>
      </c>
      <c r="F157" s="19" t="str" cm="1">
        <f t="array" ref="F157:G159">_xlfn._xlws.PY(71,0)</f>
        <v>A</v>
      </c>
      <c r="G157" s="19" t="str">
        <v>B</v>
      </c>
      <c r="H157" s="19"/>
      <c r="I157" s="19"/>
      <c r="J157" s="19"/>
      <c r="K157" s="5" t="s">
        <v>376</v>
      </c>
    </row>
    <row r="158" spans="1:11">
      <c r="A158" s="5"/>
      <c r="B158" s="5"/>
      <c r="C158" s="5"/>
      <c r="D158" s="5"/>
      <c r="E158" s="5"/>
      <c r="F158" s="19">
        <v>1</v>
      </c>
      <c r="G158" s="19" t="str">
        <v>x</v>
      </c>
      <c r="H158" s="19"/>
      <c r="I158" s="19"/>
      <c r="J158" s="19"/>
      <c r="K158" s="5"/>
    </row>
    <row r="159" spans="1:11">
      <c r="A159" s="5"/>
      <c r="B159" s="5"/>
      <c r="C159" s="5"/>
      <c r="D159" s="5"/>
      <c r="E159" s="5"/>
      <c r="F159" s="19">
        <v>2</v>
      </c>
      <c r="G159" s="19" t="str">
        <v>y</v>
      </c>
      <c r="H159" s="19"/>
      <c r="I159" s="19"/>
      <c r="J159" s="19"/>
      <c r="K159" s="5"/>
    </row>
    <row r="160" spans="1:1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5">
      <c r="A161" s="5" t="s">
        <v>377</v>
      </c>
      <c r="B161" s="4" t="s">
        <v>378</v>
      </c>
      <c r="C161" s="5">
        <v>1</v>
      </c>
      <c r="D161" s="4" t="s">
        <v>379</v>
      </c>
      <c r="E161" s="5" t="s">
        <v>380</v>
      </c>
      <c r="F161" s="19" t="e" vm="11">
        <f>_xlfn.SINGLE(_xlfn._xlws.PY(72,1))</f>
        <v>#VALUE!</v>
      </c>
      <c r="G161" s="19"/>
      <c r="H161" s="19"/>
      <c r="I161" s="19"/>
      <c r="J161" s="19"/>
      <c r="K161" s="5" t="s">
        <v>381</v>
      </c>
    </row>
    <row r="162" spans="1:11">
      <c r="A162" s="5"/>
      <c r="B162" s="5"/>
      <c r="C162" s="5"/>
      <c r="D162" s="5"/>
      <c r="E162" s="5"/>
      <c r="F162" s="19"/>
      <c r="G162" s="19"/>
      <c r="H162" s="19"/>
      <c r="I162" s="19"/>
      <c r="J162" s="19"/>
      <c r="K162" s="5"/>
    </row>
    <row r="163" spans="1:11">
      <c r="A163" s="5"/>
      <c r="B163" s="5"/>
      <c r="C163" s="5"/>
      <c r="D163" s="5"/>
      <c r="E163" s="5"/>
      <c r="F163" s="19"/>
      <c r="G163" s="19"/>
      <c r="H163" s="19"/>
      <c r="I163" s="19"/>
      <c r="J163" s="19"/>
      <c r="K163" s="5"/>
    </row>
    <row r="164" spans="1:1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5">
      <c r="A165" s="5" t="s">
        <v>382</v>
      </c>
      <c r="B165" s="4" t="s">
        <v>299</v>
      </c>
      <c r="C165" s="5">
        <v>1</v>
      </c>
      <c r="D165" s="4" t="s">
        <v>379</v>
      </c>
      <c r="E165" s="5" t="s">
        <v>383</v>
      </c>
      <c r="F165" s="19" t="e" vm="12">
        <f>_xlfn.SINGLE(_xlfn._xlws.PY(52,1))</f>
        <v>#VALUE!</v>
      </c>
      <c r="G165" s="19"/>
      <c r="H165" s="19"/>
      <c r="I165" s="19"/>
      <c r="J165" s="19"/>
      <c r="K165" s="5" t="s">
        <v>384</v>
      </c>
    </row>
    <row r="166" spans="1:11">
      <c r="A166" s="5"/>
      <c r="B166" s="5"/>
      <c r="C166" s="5"/>
      <c r="D166" s="5"/>
      <c r="E166" s="5"/>
      <c r="F166" s="19"/>
      <c r="G166" s="19"/>
      <c r="H166" s="19"/>
      <c r="I166" s="19"/>
      <c r="J166" s="19"/>
      <c r="K166" s="5"/>
    </row>
    <row r="167" spans="1:11">
      <c r="A167" s="5"/>
      <c r="B167" s="5"/>
      <c r="C167" s="5"/>
      <c r="D167" s="5"/>
      <c r="E167" s="5"/>
      <c r="F167" s="19"/>
      <c r="G167" s="19"/>
      <c r="H167" s="19"/>
      <c r="I167" s="19"/>
      <c r="J167" s="19"/>
      <c r="K167" s="5"/>
    </row>
    <row r="168" spans="1:1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5">
      <c r="A169" s="5" t="s">
        <v>385</v>
      </c>
      <c r="B169" s="4" t="s">
        <v>306</v>
      </c>
      <c r="C169" s="5">
        <v>1</v>
      </c>
      <c r="D169" s="4" t="s">
        <v>379</v>
      </c>
      <c r="E169" s="5" t="s">
        <v>386</v>
      </c>
      <c r="F169" s="19" t="e" vm="13">
        <f>_xlfn.SINGLE(_xlfn._xlws.PY(55,1))</f>
        <v>#VALUE!</v>
      </c>
      <c r="G169" s="19"/>
      <c r="H169" s="19"/>
      <c r="I169" s="19"/>
      <c r="J169" s="19"/>
      <c r="K169" s="5" t="s">
        <v>387</v>
      </c>
    </row>
    <row r="170" spans="1:11">
      <c r="A170" s="5"/>
      <c r="B170" s="5"/>
      <c r="C170" s="5"/>
      <c r="D170" s="5"/>
      <c r="E170" s="5"/>
      <c r="F170" s="19"/>
      <c r="G170" s="19"/>
      <c r="H170" s="19"/>
      <c r="I170" s="19"/>
      <c r="J170" s="19"/>
      <c r="K170" s="5"/>
    </row>
    <row r="171" spans="1:11">
      <c r="A171" s="5"/>
      <c r="B171" s="5"/>
      <c r="C171" s="5"/>
      <c r="D171" s="5"/>
      <c r="E171" s="5"/>
      <c r="F171" s="19"/>
      <c r="G171" s="19"/>
      <c r="H171" s="19"/>
      <c r="I171" s="19"/>
      <c r="J171" s="19"/>
      <c r="K171" s="5"/>
    </row>
    <row r="172" spans="1:1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5">
      <c r="A173" s="5" t="s">
        <v>388</v>
      </c>
      <c r="B173" s="4" t="s">
        <v>341</v>
      </c>
      <c r="C173" s="5">
        <v>1</v>
      </c>
      <c r="D173" s="4" t="s">
        <v>379</v>
      </c>
      <c r="E173" s="5" t="s">
        <v>389</v>
      </c>
      <c r="F173" s="19" t="e" vm="14">
        <f>_xlfn.SINGLE(_xlfn._xlws.PY(64,1))</f>
        <v>#VALUE!</v>
      </c>
      <c r="G173" s="19"/>
      <c r="H173" s="19"/>
      <c r="I173" s="19"/>
      <c r="J173" s="19"/>
      <c r="K173" s="5" t="s">
        <v>390</v>
      </c>
    </row>
    <row r="174" spans="1:11">
      <c r="A174" s="5"/>
      <c r="B174" s="5"/>
      <c r="C174" s="5"/>
      <c r="D174" s="5"/>
      <c r="E174" s="5"/>
      <c r="F174" s="19"/>
      <c r="G174" s="19"/>
      <c r="H174" s="19"/>
      <c r="I174" s="19"/>
      <c r="J174" s="19"/>
      <c r="K174" s="5"/>
    </row>
    <row r="175" spans="1:11">
      <c r="A175" s="5"/>
      <c r="B175" s="5"/>
      <c r="C175" s="5"/>
      <c r="D175" s="5"/>
      <c r="E175" s="5"/>
      <c r="F175" s="19"/>
      <c r="G175" s="19"/>
      <c r="H175" s="19"/>
      <c r="I175" s="19"/>
      <c r="J175" s="19"/>
      <c r="K175" s="5"/>
    </row>
    <row r="176" spans="1:1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7" spans="1:11" ht="30" customHeight="1">
      <c r="A177" s="5" t="inlineStr">
        <is>
          <t>float -∞</t>
        </is>
      </c>
      <c r="B177" s="4" t="inlineStr">
        <is>
          <t>float("-inf")</t>
        </is>
      </c>
      <c r="C177" s="5">
        <v>0</v>
      </c>
      <c r="D177" s="4" t="inlineStr">
        <is>
          <t>Negative infinity parity probe</t>
        </is>
      </c>
      <c r="E177" s="5" t="inlineStr">
        <is>
          <t>F177</t>
        </is>
      </c>
      <c r="F177" s="19" cm="1">
        <f t="array" ref="F177">_xlfn._xlws.PY(73,0)</f>
      </c>
      <c r="G177" s="19"/>
      <c r="H177" s="19"/>
      <c r="I177" s="19"/>
      <c r="J177" s="19"/>
      <c r="K177" s="5" t="inlineStr">
        <is>
          <t>py_neg_inf</t>
        </is>
      </c>
    </row>
    <row r="178" spans="1:11">
      <c r="A178" s="5"/>
      <c r="B178" s="5"/>
      <c r="C178" s="5"/>
      <c r="D178" s="5"/>
      <c r="E178" s="5"/>
      <c r="F178" s="19"/>
      <c r="G178" s="19"/>
      <c r="H178" s="19"/>
      <c r="I178" s="19"/>
      <c r="J178" s="19"/>
      <c r="K178" s="5"/>
    </row>
    <row r="179" spans="1:11">
      <c r="A179" s="5"/>
      <c r="B179" s="5"/>
      <c r="C179" s="5"/>
      <c r="D179" s="5"/>
      <c r="E179" s="5"/>
      <c r="F179" s="19"/>
      <c r="G179" s="19"/>
      <c r="H179" s="19"/>
      <c r="I179" s="19"/>
      <c r="J179" s="19"/>
      <c r="K179" s="5"/>
    </row>
    <row r="180" spans="1:11">
      <c r="A180" s="5"/>
      <c r="B180" s="5"/>
      <c r="C180" s="5"/>
      <c r="D180" s="5"/>
      <c r="E180" s="5"/>
      <c r="F180" s="19"/>
      <c r="G180" s="19"/>
      <c r="H180" s="19"/>
      <c r="I180" s="19"/>
      <c r="J180" s="19"/>
      <c r="K180" s="5"/>
    </row>
    <row r="181" spans="1:11" ht="30" customHeight="1">
      <c r="A181" s="5" t="inlineStr">
        <is>
          <t>timezone-aware datetime (+05:30)</t>
        </is>
      </c>
      <c r="B181" s="4" t="inlineStr">
        <is>
          <t>datetime(..., tzinfo=+05:30)</t>
        </is>
      </c>
      <c r="C181" s="5">
        <v>0</v>
      </c>
      <c r="D181" s="4" t="inlineStr">
        <is>
          <t>Timezone-aware non-UTC parity probe</t>
        </is>
      </c>
      <c r="E181" s="5" t="inlineStr">
        <is>
          <t>F181</t>
        </is>
      </c>
      <c r="F181" s="19" cm="1">
        <f t="array" ref="F181">_xlfn._xlws.PY(74,0)</f>
      </c>
      <c r="G181" s="19"/>
      <c r="H181" s="19"/>
      <c r="I181" s="19"/>
      <c r="J181" s="19"/>
      <c r="K181" s="5" t="inlineStr">
        <is>
          <t>py_aware_nonutc</t>
        </is>
      </c>
    </row>
    <row r="182" spans="1:11">
      <c r="A182" s="5"/>
      <c r="B182" s="5"/>
      <c r="C182" s="5"/>
      <c r="D182" s="5"/>
      <c r="E182" s="5"/>
      <c r="F182" s="19"/>
      <c r="G182" s="19"/>
      <c r="H182" s="19"/>
      <c r="I182" s="19"/>
      <c r="J182" s="19"/>
      <c r="K182" s="5"/>
    </row>
    <row r="183" spans="1:11">
      <c r="A183" s="5"/>
      <c r="B183" s="5"/>
      <c r="C183" s="5"/>
      <c r="D183" s="5"/>
      <c r="E183" s="5"/>
      <c r="F183" s="19"/>
      <c r="G183" s="19"/>
      <c r="H183" s="19"/>
      <c r="I183" s="19"/>
      <c r="J183" s="19"/>
      <c r="K183" s="5"/>
    </row>
    <row r="184" spans="1:11">
      <c r="A184" s="5"/>
      <c r="B184" s="5"/>
      <c r="C184" s="5"/>
      <c r="D184" s="5"/>
      <c r="E184" s="5"/>
      <c r="F184" s="19"/>
      <c r="G184" s="19"/>
      <c r="H184" s="19"/>
      <c r="I184" s="19"/>
      <c r="J184" s="19"/>
      <c r="K184" s="5"/>
    </row>
    <row r="185" spans="1:11" ht="30" customHeight="1">
      <c r="A185" s="5" t="inlineStr">
        <is>
          <t>1-D list containing None</t>
        </is>
      </c>
      <c r="B185" s="4" t="inlineStr">
        <is>
          <t>[1, None, 3]</t>
        </is>
      </c>
      <c r="C185" s="5">
        <v>0</v>
      </c>
      <c r="D185" s="4" t="inlineStr">
        <is>
          <t>Container missing-value parity probe</t>
        </is>
      </c>
      <c r="E185" s="5" t="inlineStr">
        <is>
          <t>F185</t>
        </is>
      </c>
      <c r="F185" s="19" cm="1">
        <f t="array" ref="F185:F187">_xlfn._xlws.PY(75,0)</f>
      </c>
      <c r="G185" s="19"/>
      <c r="H185" s="19"/>
      <c r="I185" s="19"/>
      <c r="J185" s="19"/>
      <c r="K185" s="5" t="inlineStr">
        <is>
          <t>py_list_none</t>
        </is>
      </c>
    </row>
    <row r="186" spans="1:11">
      <c r="A186" s="5"/>
      <c r="B186" s="5"/>
      <c r="C186" s="5"/>
      <c r="D186" s="5"/>
      <c r="E186" s="5"/>
      <c r="F186" s="19"/>
      <c r="G186" s="19"/>
      <c r="H186" s="19"/>
      <c r="I186" s="19"/>
      <c r="J186" s="19"/>
      <c r="K186" s="5"/>
    </row>
    <row r="187" spans="1:11">
      <c r="A187" s="5"/>
      <c r="B187" s="5"/>
      <c r="C187" s="5"/>
      <c r="D187" s="5"/>
      <c r="E187" s="5"/>
      <c r="F187" s="19"/>
      <c r="G187" s="19"/>
      <c r="H187" s="19"/>
      <c r="I187" s="19"/>
      <c r="J187" s="19"/>
      <c r="K187" s="5"/>
    </row>
    <row r="188" spans="1:11">
      <c r="A188" s="5"/>
      <c r="B188" s="5"/>
      <c r="C188" s="5"/>
      <c r="D188" s="5"/>
      <c r="E188" s="5"/>
      <c r="F188" s="19"/>
      <c r="G188" s="19"/>
      <c r="H188" s="19"/>
      <c r="I188" s="19"/>
      <c r="J188" s="19"/>
      <c r="K188" s="5"/>
    </row>
    <row r="189" spans="1:11" ht="30" customHeight="1">
      <c r="A189" s="5" t="inlineStr">
        <is>
          <t>unnamed pandas.Series</t>
        </is>
      </c>
      <c r="B189" s="4" t="inlineStr">
        <is>
          <t>pd.Series([10, 20, 30])</t>
        </is>
      </c>
      <c r="C189" s="5">
        <v>0</v>
      </c>
      <c r="D189" s="4" t="inlineStr">
        <is>
          <t>Series heading parity probe</t>
        </is>
      </c>
      <c r="E189" s="5" t="inlineStr">
        <is>
          <t>F189</t>
        </is>
      </c>
      <c r="F189" s="19" cm="1">
        <f t="array" ref="F189:F191">_xlfn._xlws.PY(76,0)</f>
      </c>
      <c r="G189" s="19"/>
      <c r="H189" s="19"/>
      <c r="I189" s="19"/>
      <c r="J189" s="19"/>
      <c r="K189" s="5" t="inlineStr">
        <is>
          <t>py_series_unnamed</t>
        </is>
      </c>
    </row>
    <row r="190" spans="1:11">
      <c r="A190" s="5"/>
      <c r="B190" s="5"/>
      <c r="C190" s="5"/>
      <c r="D190" s="5"/>
      <c r="E190" s="5"/>
      <c r="F190" s="19"/>
      <c r="G190" s="19"/>
      <c r="H190" s="19"/>
      <c r="I190" s="19"/>
      <c r="J190" s="19"/>
      <c r="K190" s="5"/>
    </row>
    <row r="191" spans="1:11">
      <c r="A191" s="5"/>
      <c r="B191" s="5"/>
      <c r="C191" s="5"/>
      <c r="D191" s="5"/>
      <c r="E191" s="5"/>
      <c r="F191" s="19"/>
      <c r="G191" s="19"/>
      <c r="H191" s="19"/>
      <c r="I191" s="19"/>
      <c r="J191" s="19"/>
      <c r="K191" s="5"/>
    </row>
    <row r="192" spans="1:11">
      <c r="A192" s="5"/>
      <c r="B192" s="5"/>
      <c r="C192" s="5"/>
      <c r="D192" s="5"/>
      <c r="E192" s="5"/>
      <c r="F192" s="19"/>
      <c r="G192" s="19"/>
      <c r="H192" s="19"/>
      <c r="I192" s="19"/>
      <c r="J192" s="19"/>
      <c r="K192" s="5"/>
    </row>
    <row r="193" spans="1:11" ht="30" customHeight="1">
      <c r="A193" s="5" t="inlineStr">
        <is>
          <t>DataFrame named numeric index</t>
        </is>
      </c>
      <c r="B193" s="4" t="inlineStr">
        <is>
          <t>DataFrame index=[10,20], name="row"</t>
        </is>
      </c>
      <c r="C193" s="5">
        <v>0</v>
      </c>
      <c r="D193" s="4" t="inlineStr">
        <is>
          <t>Named index should be included</t>
        </is>
      </c>
      <c r="E193" s="5" t="inlineStr">
        <is>
          <t>F193</t>
        </is>
      </c>
      <c r="F193" s="19" cm="1">
        <f t="array" ref="F193:H196">_xlfn._xlws.PY(77,0)</f>
      </c>
      <c r="G193" s="19"/>
      <c r="H193" s="19"/>
      <c r="I193" s="19"/>
      <c r="J193" s="19"/>
      <c r="K193" s="5" t="inlineStr">
        <is>
          <t>py_df_named_numeric_index</t>
        </is>
      </c>
    </row>
    <row r="194" spans="1:11">
      <c r="A194" s="5"/>
      <c r="B194" s="5"/>
      <c r="C194" s="5"/>
      <c r="D194" s="5"/>
      <c r="E194" s="5"/>
      <c r="F194" s="19"/>
      <c r="G194" s="19"/>
      <c r="H194" s="19"/>
      <c r="I194" s="19"/>
      <c r="J194" s="19"/>
      <c r="K194" s="5"/>
    </row>
    <row r="195" spans="1:11">
      <c r="A195" s="5"/>
      <c r="B195" s="5"/>
      <c r="C195" s="5"/>
      <c r="D195" s="5"/>
      <c r="E195" s="5"/>
      <c r="F195" s="19"/>
      <c r="G195" s="19"/>
      <c r="H195" s="19"/>
      <c r="I195" s="19"/>
      <c r="J195" s="19"/>
      <c r="K195" s="5"/>
    </row>
    <row r="196" spans="1:11">
      <c r="A196" s="5"/>
      <c r="B196" s="5"/>
      <c r="C196" s="5"/>
      <c r="D196" s="5"/>
      <c r="E196" s="5"/>
      <c r="F196" s="19"/>
      <c r="G196" s="19"/>
      <c r="H196" s="19"/>
      <c r="I196" s="19"/>
      <c r="J196" s="19"/>
      <c r="K196" s="5"/>
    </row>
    <row r="197" spans="1:11" ht="30" customHeight="1">
      <c r="A197" s="5" t="inlineStr">
        <is>
          <t>DataFrame unnamed string index</t>
        </is>
      </c>
      <c r="B197" s="4" t="inlineStr">
        <is>
          <t>DataFrame index=["r1","r2"]</t>
        </is>
      </c>
      <c r="C197" s="5">
        <v>0</v>
      </c>
      <c r="D197" s="4" t="inlineStr">
        <is>
          <t>Non-numeric index should be included</t>
        </is>
      </c>
      <c r="E197" s="5" t="inlineStr">
        <is>
          <t>F197</t>
        </is>
      </c>
      <c r="F197" s="19" cm="1">
        <f t="array" ref="F197:H199">_xlfn._xlws.PY(78,0)</f>
      </c>
      <c r="G197" s="19"/>
      <c r="H197" s="19"/>
      <c r="I197" s="19"/>
      <c r="J197" s="19"/>
      <c r="K197" s="5" t="inlineStr">
        <is>
          <t>py_df_string_index</t>
        </is>
      </c>
    </row>
    <row r="198" spans="1:11">
      <c r="A198" s="5"/>
      <c r="B198" s="5"/>
      <c r="C198" s="5"/>
      <c r="D198" s="5"/>
      <c r="E198" s="5"/>
      <c r="F198" s="19"/>
      <c r="G198" s="19"/>
      <c r="H198" s="19"/>
      <c r="I198" s="19"/>
      <c r="J198" s="19"/>
      <c r="K198" s="5"/>
    </row>
    <row r="199" spans="1:11">
      <c r="A199" s="5"/>
      <c r="B199" s="5"/>
      <c r="C199" s="5"/>
      <c r="D199" s="5"/>
      <c r="E199" s="5"/>
      <c r="F199" s="19"/>
      <c r="G199" s="19"/>
      <c r="H199" s="19"/>
      <c r="I199" s="19"/>
      <c r="J199" s="19"/>
      <c r="K199" s="5"/>
    </row>
    <row r="200" spans="1:11">
      <c r="A200" s="5"/>
      <c r="B200" s="5"/>
      <c r="C200" s="5"/>
      <c r="D200" s="5"/>
      <c r="E200" s="5"/>
      <c r="F200" s="19"/>
      <c r="G200" s="19"/>
      <c r="H200" s="19"/>
      <c r="I200" s="19"/>
      <c r="J200" s="19"/>
      <c r="K200" s="5"/>
    </row>
  </sheetData>
  <mergeCells count="3">
    <mergeCell ref="A1:K1"/>
    <mergeCell ref="A2:K2"/>
    <mergeCell ref="F4:J4"/>
  </mergeCells>
  <pageMargins left="0.7" right="0.7" top="0.75" bottom="0.75" header="0.3" footer="0.3"/>
</worksheet>
</file>

<file path=xl/worksheets/sheet5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xr="http://schemas.microsoft.com/office/spreadsheetml/2014/revision" mc:Ignorable="x14ac xr xr2 xr3" xr:uid="{00000000-0001-0000-0400-000000000000}">
  <dimension ref="A1:G40"/>
  <sheetViews>
    <sheetView workbookViewId="0">
      <selection sqref="A1:G1"/>
    </sheetView>
  </sheetViews>
  <sheetFormatPr baseColWidth="10" defaultColWidth="8.83203125" defaultRowHeight="14"/>
  <cols>
    <col min="1" max="1" width="26" customWidth="1"/>
    <col min="2" max="2" width="30" customWidth="1"/>
    <col min="3" max="3" width="18" customWidth="1"/>
    <col min="4" max="4" width="30" customWidth="1"/>
    <col min="5" max="6" width="28" customWidth="1"/>
    <col min="7" max="7" width="54" customWidth="1"/>
  </cols>
  <sheetData>
    <row r="1" spans="1:7" ht="45.25" customHeight="1">
      <c r="A1" s="27" t="s">
        <v>391</v>
      </c>
      <c r="B1" s="27"/>
      <c r="C1" s="27"/>
      <c r="D1" s="27"/>
      <c r="E1" s="27"/>
      <c r="F1" s="27"/>
      <c r="G1" s="27"/>
    </row>
    <row r="2" spans="1:7" ht="42.75" customHeight="1">
      <c r="A2" s="28" t="s">
        <v>392</v>
      </c>
      <c r="B2" s="28"/>
      <c r="C2" s="28"/>
      <c r="D2" s="28"/>
      <c r="E2" s="28"/>
      <c r="F2" s="28"/>
      <c r="G2" s="28"/>
    </row>
    <row r="4" spans="1:7" ht="34.75" customHeight="1">
      <c r="A4" s="30" t="s">
        <v>393</v>
      </c>
      <c r="B4" s="30"/>
      <c r="C4" s="30"/>
      <c r="D4" s="30"/>
      <c r="E4" s="30"/>
      <c r="F4" s="30"/>
      <c r="G4" s="30"/>
    </row>
    <row r="5" spans="1:7">
      <c r="A5" s="5"/>
      <c r="B5" s="5"/>
      <c r="C5" s="5"/>
      <c r="D5" s="5"/>
      <c r="E5" s="5"/>
      <c r="F5" s="5"/>
      <c r="G5" s="5"/>
    </row>
    <row r="6" spans="1:7">
      <c r="A6" s="19" cm="1">
        <f t="array" ref="A6:F36">_xldudf_BF_OUTPUT("input_report")</f>
      </c>
      <c r="B6" s="19"/>
      <c r="C6" s="19"/>
      <c r="D6" s="19"/>
      <c r="E6" s="19"/>
      <c r="F6" s="19"/>
      <c r="G6" s="19"/>
    </row>
    <row r="7" spans="1:7">
      <c r="A7" s="19"/>
      <c r="B7" s="19"/>
      <c r="C7" s="19"/>
      <c r="D7" s="19"/>
      <c r="E7" s="19"/>
      <c r="F7" s="19"/>
      <c r="G7" s="19"/>
    </row>
    <row r="8" spans="1:7">
      <c r="A8" s="19"/>
      <c r="B8" s="19"/>
      <c r="C8" s="19"/>
      <c r="D8" s="19"/>
      <c r="E8" s="19"/>
      <c r="F8" s="19"/>
      <c r="G8" s="19"/>
    </row>
    <row r="9" spans="1:7">
      <c r="A9" s="19"/>
      <c r="B9" s="19"/>
      <c r="C9" s="19"/>
      <c r="D9" s="19"/>
      <c r="E9" s="19"/>
      <c r="F9" s="19"/>
      <c r="G9" s="19"/>
    </row>
    <row r="10" spans="1:7">
      <c r="A10" s="19"/>
      <c r="B10" s="19"/>
      <c r="C10" s="19"/>
      <c r="D10" s="19"/>
      <c r="E10" s="19"/>
      <c r="F10" s="19"/>
      <c r="G10" s="19"/>
    </row>
    <row r="11" spans="1:7">
      <c r="A11" s="19"/>
      <c r="B11" s="19"/>
      <c r="C11" s="19"/>
      <c r="D11" s="19"/>
      <c r="E11" s="19"/>
      <c r="F11" s="19"/>
      <c r="G11" s="19"/>
    </row>
    <row r="12" spans="1:7">
      <c r="A12" s="19"/>
      <c r="B12" s="19"/>
      <c r="C12" s="19"/>
      <c r="D12" s="19"/>
      <c r="E12" s="19"/>
      <c r="F12" s="19"/>
      <c r="G12" s="19"/>
    </row>
    <row r="13" spans="1:7">
      <c r="A13" s="19"/>
      <c r="B13" s="19"/>
      <c r="C13" s="19"/>
      <c r="D13" s="19"/>
      <c r="E13" s="19"/>
      <c r="F13" s="19"/>
      <c r="G13" s="19"/>
    </row>
    <row r="14" spans="1:7">
      <c r="A14" s="19"/>
      <c r="B14" s="19"/>
      <c r="C14" s="19"/>
      <c r="D14" s="19"/>
      <c r="E14" s="19"/>
      <c r="F14" s="19"/>
      <c r="G14" s="19"/>
    </row>
    <row r="15" spans="1:7">
      <c r="A15" s="19"/>
      <c r="B15" s="19"/>
      <c r="C15" s="19"/>
      <c r="D15" s="19"/>
      <c r="E15" s="19"/>
      <c r="F15" s="19"/>
      <c r="G15" s="19"/>
    </row>
    <row r="16" spans="1:7">
      <c r="A16" s="19"/>
      <c r="B16" s="19"/>
      <c r="C16" s="19"/>
      <c r="D16" s="19"/>
      <c r="E16" s="19"/>
      <c r="F16" s="19"/>
      <c r="G16" s="19"/>
    </row>
    <row r="17" spans="1:7">
      <c r="A17" s="19"/>
      <c r="B17" s="19"/>
      <c r="C17" s="19"/>
      <c r="D17" s="19"/>
      <c r="E17" s="19"/>
      <c r="F17" s="19"/>
      <c r="G17" s="19"/>
    </row>
    <row r="18" spans="1:7">
      <c r="A18" s="19"/>
      <c r="B18" s="19"/>
      <c r="C18" s="19"/>
      <c r="D18" s="19"/>
      <c r="E18" s="19"/>
      <c r="F18" s="19"/>
      <c r="G18" s="19"/>
    </row>
    <row r="19" spans="1:7">
      <c r="A19" s="19"/>
      <c r="B19" s="19"/>
      <c r="C19" s="19"/>
      <c r="D19" s="19"/>
      <c r="E19" s="19"/>
      <c r="F19" s="19"/>
      <c r="G19" s="19"/>
    </row>
    <row r="20" spans="1:7">
      <c r="A20" s="19"/>
      <c r="B20" s="19"/>
      <c r="C20" s="19"/>
      <c r="D20" s="19"/>
      <c r="E20" s="19"/>
      <c r="F20" s="19"/>
      <c r="G20" s="19"/>
    </row>
    <row r="21" spans="1:7">
      <c r="A21" s="19"/>
      <c r="B21" s="19"/>
      <c r="C21" s="19"/>
      <c r="D21" s="19"/>
      <c r="E21" s="19"/>
      <c r="F21" s="19"/>
      <c r="G21" s="19"/>
    </row>
    <row r="22" spans="1:7">
      <c r="A22" s="19"/>
      <c r="B22" s="19"/>
      <c r="C22" s="19"/>
      <c r="D22" s="19"/>
      <c r="E22" s="19"/>
      <c r="F22" s="19"/>
      <c r="G22" s="19"/>
    </row>
    <row r="23" spans="1:7">
      <c r="A23" s="19"/>
      <c r="B23" s="19"/>
      <c r="C23" s="19"/>
      <c r="D23" s="19"/>
      <c r="E23" s="19"/>
      <c r="F23" s="19"/>
      <c r="G23" s="19"/>
    </row>
    <row r="24" spans="1:7">
      <c r="A24" s="19"/>
      <c r="B24" s="19"/>
      <c r="C24" s="19"/>
      <c r="D24" s="19"/>
      <c r="E24" s="19"/>
      <c r="F24" s="19"/>
      <c r="G24" s="19"/>
    </row>
    <row r="25" spans="1:7">
      <c r="A25" s="19"/>
      <c r="B25" s="19"/>
      <c r="C25" s="19"/>
      <c r="D25" s="19"/>
      <c r="E25" s="19"/>
      <c r="F25" s="19"/>
      <c r="G25" s="19"/>
    </row>
    <row r="26" spans="1:7">
      <c r="A26" s="19"/>
      <c r="B26" s="19"/>
      <c r="C26" s="19"/>
      <c r="D26" s="19"/>
      <c r="E26" s="19"/>
      <c r="F26" s="19"/>
      <c r="G26" s="19"/>
    </row>
    <row r="27" spans="1:7">
      <c r="A27" s="19"/>
      <c r="B27" s="19"/>
      <c r="C27" s="19"/>
      <c r="D27" s="19"/>
      <c r="E27" s="19"/>
      <c r="F27" s="19"/>
      <c r="G27" s="19"/>
    </row>
    <row r="28" spans="1:7">
      <c r="A28" s="19"/>
      <c r="B28" s="19"/>
      <c r="C28" s="19"/>
      <c r="D28" s="19"/>
      <c r="E28" s="19"/>
      <c r="F28" s="19"/>
      <c r="G28" s="19"/>
    </row>
    <row r="29" spans="1:7">
      <c r="A29" s="19"/>
      <c r="B29" s="19"/>
      <c r="C29" s="19"/>
      <c r="D29" s="19"/>
      <c r="E29" s="19"/>
      <c r="F29" s="19"/>
      <c r="G29" s="19"/>
    </row>
    <row r="30" spans="1:7">
      <c r="A30" s="19"/>
      <c r="B30" s="19"/>
      <c r="C30" s="19"/>
      <c r="D30" s="19"/>
      <c r="E30" s="19"/>
      <c r="F30" s="19"/>
      <c r="G30" s="19"/>
    </row>
    <row r="31" spans="1:7">
      <c r="A31" s="19"/>
      <c r="B31" s="19"/>
      <c r="C31" s="19"/>
      <c r="D31" s="19"/>
      <c r="E31" s="19"/>
      <c r="F31" s="19"/>
      <c r="G31" s="19"/>
    </row>
    <row r="32" spans="1:7">
      <c r="A32" s="19"/>
      <c r="B32" s="19"/>
      <c r="C32" s="19"/>
      <c r="D32" s="19"/>
      <c r="E32" s="19"/>
      <c r="F32" s="19"/>
      <c r="G32" s="19"/>
    </row>
    <row r="33" spans="1:7">
      <c r="A33" s="19"/>
      <c r="B33" s="19"/>
      <c r="C33" s="19"/>
      <c r="D33" s="19"/>
      <c r="E33" s="19"/>
      <c r="F33" s="19"/>
      <c r="G33" s="19"/>
    </row>
    <row r="34" spans="1:7">
      <c r="A34" s="19"/>
      <c r="B34" s="19"/>
      <c r="C34" s="19"/>
      <c r="D34" s="19"/>
      <c r="E34" s="19"/>
      <c r="F34" s="19"/>
      <c r="G34" s="19"/>
    </row>
    <row r="35" spans="1:7">
      <c r="A35" s="19"/>
      <c r="B35" s="19"/>
      <c r="C35" s="19"/>
      <c r="D35" s="19"/>
      <c r="E35" s="19"/>
      <c r="F35" s="19"/>
      <c r="G35" s="19"/>
    </row>
    <row r="36" spans="1:7">
      <c r="A36" s="19"/>
      <c r="B36" s="19"/>
      <c r="C36" s="19"/>
      <c r="D36" s="19"/>
      <c r="E36" s="19"/>
      <c r="F36" s="19"/>
      <c r="G36" s="19"/>
    </row>
    <row r="37" spans="1:7">
      <c r="A37" s="19"/>
      <c r="B37" s="19"/>
      <c r="C37" s="19"/>
      <c r="D37" s="19"/>
      <c r="E37" s="19"/>
      <c r="F37" s="19"/>
      <c r="G37" s="19"/>
    </row>
    <row r="38" spans="1:7">
      <c r="A38" s="19"/>
      <c r="B38" s="19"/>
      <c r="C38" s="19"/>
      <c r="D38" s="19"/>
      <c r="E38" s="19"/>
      <c r="F38" s="19"/>
      <c r="G38" s="19"/>
    </row>
    <row r="39" spans="1:7">
      <c r="A39" s="19"/>
      <c r="B39" s="19"/>
      <c r="C39" s="19"/>
      <c r="D39" s="19"/>
      <c r="E39" s="19"/>
      <c r="F39" s="19"/>
      <c r="G39" s="19"/>
    </row>
    <row r="40" spans="1:7">
      <c r="A40" s="19"/>
      <c r="B40" s="19"/>
      <c r="C40" s="19"/>
      <c r="D40" s="19"/>
      <c r="E40" s="19"/>
      <c r="F40" s="19"/>
      <c r="G40" s="19"/>
    </row>
  </sheetData>
  <mergeCells count="3">
    <mergeCell ref="A1:G1"/>
    <mergeCell ref="A2:G2"/>
    <mergeCell ref="A4:G4"/>
  </mergeCells>
  <pageMargins left="0.7" right="0.7" top="0.75" bottom="0.75" header="0.3" footer="0.3"/>
</worksheet>
</file>

<file path=xl/worksheets/sheet6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xr="http://schemas.microsoft.com/office/spreadsheetml/2014/revision" mc:Ignorable="x14ac xr xr2 xr3" xr:uid="{00000000-0001-0000-0500-000000000000}">
  <dimension ref="A1:F130"/>
  <sheetViews>
    <sheetView tabSelected="1" workbookViewId="0">
      <selection activeCell="A7" sqref="A7"/>
    </sheetView>
  </sheetViews>
  <sheetFormatPr baseColWidth="10" defaultColWidth="8.83203125" defaultRowHeight="14"/>
  <cols>
    <col min="1" max="1" width="42" customWidth="1"/>
    <col min="2" max="3" width="25" customWidth="1"/>
    <col min="4" max="4" width="31" customWidth="1"/>
    <col min="5" max="5" width="35" customWidth="1"/>
    <col min="6" max="6" width="52" customWidth="1"/>
  </cols>
  <sheetData>
    <row r="1" spans="1:6" ht="45.25" customHeight="1">
      <c r="A1" s="27" t="s">
        <v>394</v>
      </c>
      <c r="B1" s="27"/>
      <c r="C1" s="27"/>
      <c r="D1" s="27"/>
      <c r="E1" s="27"/>
      <c r="F1" s="27"/>
    </row>
    <row r="2" spans="1:6" ht="42.75" customHeight="1">
      <c r="A2" s="31" t="s">
        <v>395</v>
      </c>
      <c r="B2" s="31"/>
      <c r="C2" s="31"/>
      <c r="D2" s="31"/>
      <c r="E2" s="31"/>
      <c r="F2" s="31"/>
    </row>
    <row r="4" spans="1:6" ht="15">
      <c r="A4" s="6" t="s">
        <v>396</v>
      </c>
      <c r="B4" s="5"/>
      <c r="C4" s="5"/>
      <c r="D4" s="5"/>
      <c r="E4" s="5"/>
      <c r="F4" s="5"/>
    </row>
    <row r="5" spans="1:6">
      <c r="A5" s="5"/>
      <c r="B5" s="5"/>
      <c r="C5" s="5"/>
      <c r="D5" s="5"/>
      <c r="E5" s="5"/>
      <c r="F5" s="5"/>
    </row>
    <row r="6" spans="1:6">
      <c r="A6" s="22" cm="1">
        <f t="array" ref="A6:D29">_xldudf_BF_OUTPUT("scalar_matrix")</f>
      </c>
      <c r="B6" s="22"/>
      <c r="C6" s="22"/>
      <c r="D6" s="22"/>
      <c r="E6" s="22"/>
      <c r="F6" s="22"/>
    </row>
    <row r="7" spans="1:6">
      <c r="A7" s="22"/>
      <c r="B7" s="22"/>
      <c r="C7" s="22"/>
      <c r="D7" s="22"/>
      <c r="E7" s="22"/>
      <c r="F7" s="22"/>
    </row>
    <row r="8" spans="1:6">
      <c r="A8" s="22"/>
      <c r="B8" s="22"/>
      <c r="C8" s="22"/>
      <c r="D8" s="22"/>
      <c r="E8" s="22"/>
      <c r="F8" s="22"/>
    </row>
    <row r="9" spans="1:6">
      <c r="A9" s="22"/>
      <c r="B9" s="22"/>
      <c r="C9" s="22"/>
      <c r="D9" s="22"/>
      <c r="E9" s="22"/>
      <c r="F9" s="22"/>
    </row>
    <row r="10" spans="1:6">
      <c r="A10" s="22"/>
      <c r="B10" s="22"/>
      <c r="C10" s="22"/>
      <c r="D10" s="22"/>
      <c r="E10" s="22"/>
      <c r="F10" s="22"/>
    </row>
    <row r="11" spans="1:6">
      <c r="A11" s="22"/>
      <c r="B11" s="22"/>
      <c r="C11" s="22"/>
      <c r="D11" s="22"/>
      <c r="E11" s="22"/>
      <c r="F11" s="22"/>
    </row>
    <row r="12" spans="1:6">
      <c r="A12" s="22"/>
      <c r="B12" s="22"/>
      <c r="C12" s="22"/>
      <c r="D12" s="22"/>
      <c r="E12" s="22"/>
      <c r="F12" s="22"/>
    </row>
    <row r="13" spans="1:6">
      <c r="A13" s="22"/>
      <c r="B13" s="22"/>
      <c r="C13" s="22"/>
      <c r="D13" s="22"/>
      <c r="E13" s="22"/>
      <c r="F13" s="22"/>
    </row>
    <row r="14" spans="1:6">
      <c r="A14" s="22"/>
      <c r="B14" s="22"/>
      <c r="C14" s="22"/>
      <c r="D14" s="22"/>
      <c r="E14" s="22"/>
      <c r="F14" s="22"/>
    </row>
    <row r="15" spans="1:6">
      <c r="A15" s="22"/>
      <c r="B15" s="22"/>
      <c r="C15" s="22"/>
      <c r="D15" s="22"/>
      <c r="E15" s="22"/>
      <c r="F15" s="22"/>
    </row>
    <row r="16" spans="1:6">
      <c r="A16" s="22"/>
      <c r="B16" s="22"/>
      <c r="C16" s="22"/>
      <c r="D16" s="22"/>
      <c r="E16" s="22"/>
      <c r="F16" s="22"/>
    </row>
    <row r="17" spans="1:6">
      <c r="A17" s="22"/>
      <c r="B17" s="22"/>
      <c r="C17" s="22"/>
      <c r="D17" s="22"/>
      <c r="E17" s="22"/>
      <c r="F17" s="22"/>
    </row>
    <row r="18" spans="1:6">
      <c r="A18" s="22"/>
      <c r="B18" s="22"/>
      <c r="C18" s="22"/>
      <c r="D18" s="22"/>
      <c r="E18" s="22"/>
      <c r="F18" s="22"/>
    </row>
    <row r="19" spans="1:6">
      <c r="A19" s="22"/>
      <c r="B19" s="22"/>
      <c r="C19" s="22"/>
      <c r="D19" s="22"/>
      <c r="E19" s="22"/>
      <c r="F19" s="22"/>
    </row>
    <row r="20" spans="1:6">
      <c r="A20" s="22"/>
      <c r="B20" s="22"/>
      <c r="C20" s="22"/>
      <c r="D20" s="22"/>
      <c r="E20" s="22"/>
      <c r="F20" s="22"/>
    </row>
    <row r="21" spans="1:6">
      <c r="A21" s="22"/>
      <c r="B21" s="22"/>
      <c r="C21" s="22"/>
      <c r="D21" s="22"/>
      <c r="E21" s="22"/>
      <c r="F21" s="22"/>
    </row>
    <row r="22" spans="1:6">
      <c r="A22" s="22"/>
      <c r="B22" s="22"/>
      <c r="C22" s="22"/>
      <c r="D22" s="22"/>
      <c r="E22" s="22"/>
      <c r="F22" s="22"/>
    </row>
    <row r="23" spans="1:6">
      <c r="A23" s="22"/>
      <c r="B23" s="22"/>
      <c r="C23" s="22"/>
      <c r="D23" s="22"/>
      <c r="E23" s="22"/>
      <c r="F23" s="22"/>
    </row>
    <row r="24" spans="1:6">
      <c r="A24" s="22"/>
      <c r="B24" s="22"/>
      <c r="C24" s="22"/>
      <c r="D24" s="22"/>
      <c r="E24" s="22"/>
      <c r="F24" s="22"/>
    </row>
    <row r="25" spans="1:6">
      <c r="A25" s="22"/>
      <c r="B25" s="22"/>
      <c r="C25" s="22"/>
      <c r="D25" s="22"/>
      <c r="E25" s="22"/>
      <c r="F25" s="22"/>
    </row>
    <row r="26" spans="1:6">
      <c r="A26" s="22"/>
      <c r="B26" s="22"/>
      <c r="C26" s="22"/>
      <c r="D26" s="22"/>
      <c r="E26" s="22"/>
      <c r="F26" s="22"/>
    </row>
    <row r="27" spans="1:6">
      <c r="A27" s="22"/>
      <c r="B27" s="22"/>
      <c r="C27" s="22"/>
      <c r="D27" s="22"/>
      <c r="E27" s="22"/>
      <c r="F27" s="22"/>
    </row>
    <row r="28" spans="1:6">
      <c r="A28" s="22"/>
      <c r="B28" s="22"/>
      <c r="C28" s="22"/>
      <c r="D28" s="22"/>
      <c r="E28" s="22"/>
      <c r="F28" s="22"/>
    </row>
    <row r="29" spans="1:6">
      <c r="A29" s="22"/>
      <c r="B29" s="22"/>
      <c r="C29" s="22"/>
      <c r="D29" s="22"/>
      <c r="E29" s="22"/>
      <c r="F29" s="22"/>
    </row>
    <row r="30" spans="1:6">
      <c r="A30" s="20"/>
      <c r="B30" s="20"/>
      <c r="C30" s="20"/>
      <c r="D30" s="20"/>
      <c r="E30" s="20"/>
      <c r="F30" s="20"/>
    </row>
    <row r="31" spans="1:6" ht="32">
      <c r="A31" s="23" t="s">
        <v>397</v>
      </c>
      <c r="B31" s="21"/>
      <c r="C31" s="21"/>
      <c r="D31" s="21"/>
      <c r="E31" s="21"/>
      <c r="F31" s="21"/>
    </row>
    <row r="32" spans="1:6">
      <c r="A32" s="19" cm="1">
        <f t="array" ref="A32">_xldudf_BF_OUTPUT("rich_double")</f>
      </c>
      <c r="B32" s="22"/>
      <c r="C32" s="22"/>
      <c r="D32" s="22"/>
      <c r="E32" s="22"/>
      <c r="F32" s="22"/>
    </row>
    <row r="33" spans="1:6" ht="32">
      <c r="A33" s="23" t="s">
        <v>398</v>
      </c>
      <c r="B33" s="21"/>
      <c r="C33" s="21"/>
      <c r="D33" s="21"/>
      <c r="E33" s="21"/>
      <c r="F33" s="21"/>
    </row>
    <row r="34" spans="1:6">
      <c r="A34" s="19" cm="1">
        <f t="array" ref="A34">_xldudf_BF_OUTPUT("rich_boolean")</f>
      </c>
      <c r="B34" s="22"/>
      <c r="C34" s="22"/>
      <c r="D34" s="22"/>
      <c r="E34" s="22"/>
      <c r="F34" s="22"/>
    </row>
    <row r="35" spans="1:6" ht="32">
      <c r="A35" s="23" t="s">
        <v>399</v>
      </c>
      <c r="B35" s="21"/>
      <c r="C35" s="21"/>
      <c r="D35" s="21"/>
      <c r="E35" s="21"/>
      <c r="F35" s="21"/>
    </row>
    <row r="36" spans="1:6">
      <c r="A36" s="19" cm="1">
        <f t="array" ref="A36">_xldudf_BF_OUTPUT("rich_string")</f>
      </c>
      <c r="B36" s="22"/>
      <c r="C36" s="22"/>
      <c r="D36" s="22"/>
      <c r="E36" s="22"/>
      <c r="F36" s="22"/>
    </row>
    <row r="37" spans="1:6" ht="48">
      <c r="A37" s="23" t="s">
        <v>400</v>
      </c>
      <c r="B37" s="21"/>
      <c r="C37" s="21"/>
      <c r="D37" s="21"/>
      <c r="E37" s="21"/>
      <c r="F37" s="21"/>
    </row>
    <row r="38" spans="1:6">
      <c r="A38" s="19" cm="1">
        <f t="array" ref="A38">_xldudf_BF_OUTPUT("rich_array")</f>
      </c>
      <c r="B38" s="22"/>
      <c r="C38" s="22"/>
      <c r="D38" s="22"/>
      <c r="E38" s="22"/>
      <c r="F38" s="22"/>
    </row>
    <row r="39" spans="1:6" ht="16">
      <c r="A39" s="23" t="s">
        <v>401</v>
      </c>
      <c r="B39" s="21"/>
      <c r="C39" s="21"/>
      <c r="D39" s="21"/>
      <c r="E39" s="21"/>
      <c r="F39" s="21"/>
    </row>
    <row r="40" spans="1:6">
      <c r="A40" s="19" cm="1">
        <f t="array" ref="A40">_xldudf_BF_OUTPUT("rich_entity")</f>
      </c>
      <c r="B40" s="22"/>
      <c r="C40" s="22"/>
      <c r="D40" s="22"/>
      <c r="E40" s="22"/>
      <c r="F40" s="22"/>
    </row>
    <row r="41" spans="1:6" ht="32">
      <c r="A41" s="23" t="s">
        <v>402</v>
      </c>
      <c r="B41" s="21"/>
      <c r="C41" s="21"/>
      <c r="D41" s="21"/>
      <c r="E41" s="21"/>
      <c r="F41" s="21"/>
    </row>
    <row r="42" spans="1:6">
      <c r="A42" s="19" cm="1">
        <f t="array" ref="A42">_xldudf_BF_OUTPUT("rich_error")</f>
      </c>
      <c r="B42" s="22"/>
      <c r="C42" s="22"/>
      <c r="D42" s="22"/>
      <c r="E42" s="22"/>
      <c r="F42" s="22"/>
    </row>
    <row r="43" spans="1:6" ht="32">
      <c r="A43" s="24" t="s">
        <v>403</v>
      </c>
      <c r="B43" s="25"/>
      <c r="C43" s="25"/>
      <c r="D43" s="25"/>
      <c r="E43" s="25"/>
      <c r="F43" s="25"/>
    </row>
    <row r="44" spans="1:6">
      <c r="A44" s="19" cm="1">
        <f t="array" ref="A44">_xldudf_BF_OUTPUT("rich_entity_array")</f>
      </c>
      <c r="B44" s="26"/>
      <c r="C44" s="26"/>
      <c r="D44" s="26"/>
      <c r="E44" s="26"/>
      <c r="F44" s="26"/>
    </row>
    <row r="45" spans="1:6">
      <c r="A45" s="20"/>
      <c r="B45" s="20"/>
      <c r="C45" s="20"/>
      <c r="D45" s="20"/>
      <c r="E45" s="20"/>
      <c r="F45" s="20"/>
    </row>
    <row r="46" spans="1:6" ht="15">
      <c r="A46" s="6" t="s">
        <v>404</v>
      </c>
      <c r="B46" s="5"/>
      <c r="C46" s="5"/>
      <c r="D46" s="5"/>
      <c r="E46" s="5"/>
      <c r="F46" s="5"/>
    </row>
    <row r="47" spans="1:6">
      <c r="A47" s="19" cm="1">
        <f t="array" ref="A47:A49">_xldudf_BF_OUTPUT("list_1d")</f>
      </c>
      <c r="B47" s="19"/>
      <c r="C47" s="19"/>
      <c r="D47" s="19"/>
      <c r="E47" s="19"/>
      <c r="F47" s="19"/>
    </row>
    <row r="48" spans="1:6">
      <c r="A48" s="19"/>
      <c r="B48" s="19"/>
      <c r="C48" s="19"/>
      <c r="D48" s="19"/>
      <c r="E48" s="19"/>
      <c r="F48" s="19"/>
    </row>
    <row r="49" spans="1:6">
      <c r="A49" s="19"/>
      <c r="B49" s="19"/>
      <c r="C49" s="19"/>
      <c r="D49" s="19"/>
      <c r="E49" s="19"/>
      <c r="F49" s="19"/>
    </row>
    <row r="50" spans="1:6" ht="15">
      <c r="A50" s="6" t="s">
        <v>405</v>
      </c>
      <c r="B50" s="19"/>
      <c r="C50" s="19"/>
      <c r="D50" s="19"/>
      <c r="E50" s="19"/>
      <c r="F50" s="19"/>
    </row>
    <row r="51" spans="1:6">
      <c r="A51" s="19" cm="1">
        <f t="array" ref="A51:A53">_xldudf_BF_OUTPUT("tuple_1d")</f>
      </c>
      <c r="B51" s="19"/>
      <c r="C51" s="19"/>
      <c r="D51" s="19"/>
      <c r="E51" s="19"/>
      <c r="F51" s="19"/>
    </row>
    <row r="52" spans="1:6">
      <c r="A52" s="19"/>
      <c r="B52" s="19"/>
      <c r="C52" s="19"/>
      <c r="D52" s="19"/>
      <c r="E52" s="19"/>
      <c r="F52" s="19"/>
    </row>
    <row r="53" spans="1:6">
      <c r="A53" s="19"/>
      <c r="B53" s="19"/>
      <c r="C53" s="19"/>
      <c r="D53" s="19"/>
      <c r="E53" s="19"/>
      <c r="F53" s="19"/>
    </row>
    <row r="54" spans="1:6" ht="15">
      <c r="A54" s="6" t="s">
        <v>406</v>
      </c>
      <c r="B54" s="19"/>
      <c r="C54" s="19"/>
      <c r="D54" s="19"/>
      <c r="E54" s="19"/>
      <c r="F54" s="19"/>
    </row>
    <row r="55" spans="1:6">
      <c r="A55" s="19" cm="1">
        <f t="array" ref="A55:C56">_xldudf_BF_OUTPUT("list_2d")</f>
      </c>
      <c r="B55" s="19"/>
      <c r="C55" s="19"/>
      <c r="D55" s="19"/>
      <c r="E55" s="19"/>
      <c r="F55" s="19"/>
    </row>
    <row r="56" spans="1:6">
      <c r="A56" s="19"/>
      <c r="B56" s="19"/>
      <c r="C56" s="19"/>
      <c r="D56" s="19"/>
      <c r="E56" s="19"/>
      <c r="F56" s="19"/>
    </row>
    <row r="57" spans="1:6">
      <c r="A57" s="19"/>
      <c r="B57" s="19"/>
      <c r="C57" s="19"/>
      <c r="D57" s="19"/>
      <c r="E57" s="19"/>
      <c r="F57" s="19"/>
    </row>
    <row r="58" spans="1:6">
      <c r="A58" s="19"/>
      <c r="B58" s="19"/>
      <c r="C58" s="19"/>
      <c r="D58" s="19"/>
      <c r="E58" s="19"/>
      <c r="F58" s="19"/>
    </row>
    <row r="59" spans="1:6" ht="15">
      <c r="A59" s="6" t="s">
        <v>407</v>
      </c>
      <c r="B59" s="19"/>
      <c r="C59" s="19"/>
      <c r="D59" s="19"/>
      <c r="E59" s="19"/>
      <c r="F59" s="19"/>
    </row>
    <row r="60" spans="1:6">
      <c r="A60" s="19" cm="1">
        <f t="array" ref="A60:A63">_xldudf_BF_OUTPUT("series")</f>
      </c>
      <c r="B60" s="19"/>
      <c r="C60" s="19"/>
      <c r="D60" s="19"/>
      <c r="E60" s="19"/>
      <c r="F60" s="19"/>
    </row>
    <row r="61" spans="1:6">
      <c r="A61" s="19"/>
      <c r="B61" s="19"/>
      <c r="C61" s="19"/>
      <c r="D61" s="19"/>
      <c r="E61" s="19"/>
      <c r="F61" s="19"/>
    </row>
    <row r="62" spans="1:6">
      <c r="A62" s="19"/>
      <c r="B62" s="19"/>
      <c r="C62" s="19"/>
      <c r="D62" s="19"/>
      <c r="E62" s="19"/>
      <c r="F62" s="19"/>
    </row>
    <row r="63" spans="1:6">
      <c r="A63" s="19"/>
      <c r="B63" s="19"/>
      <c r="C63" s="19"/>
      <c r="D63" s="19"/>
      <c r="E63" s="19"/>
      <c r="F63" s="19"/>
    </row>
    <row r="64" spans="1:6">
      <c r="A64" s="19"/>
      <c r="B64" s="19"/>
      <c r="C64" s="19"/>
      <c r="D64" s="19"/>
      <c r="E64" s="19"/>
      <c r="F64" s="19"/>
    </row>
    <row r="65" spans="1:6" ht="15">
      <c r="A65" s="6" t="s">
        <v>408</v>
      </c>
      <c r="B65" s="19"/>
      <c r="C65" s="19"/>
      <c r="D65" s="19"/>
      <c r="E65" s="19"/>
      <c r="F65" s="19"/>
    </row>
    <row r="66" spans="1:6">
      <c r="A66" s="19" cm="1">
        <f t="array" ref="A66:B68">_xldudf_BF_OUTPUT("dataframe")</f>
      </c>
      <c r="B66" s="19"/>
      <c r="C66" s="19"/>
      <c r="D66" s="19"/>
      <c r="E66" s="19"/>
      <c r="F66" s="19"/>
    </row>
    <row r="67" spans="1:6">
      <c r="A67" s="19"/>
      <c r="B67" s="19"/>
      <c r="C67" s="19"/>
      <c r="D67" s="19"/>
      <c r="E67" s="19"/>
      <c r="F67" s="19"/>
    </row>
    <row r="68" spans="1:6">
      <c r="A68" s="19"/>
      <c r="B68" s="19"/>
      <c r="C68" s="19"/>
      <c r="D68" s="19"/>
      <c r="E68" s="19"/>
      <c r="F68" s="19"/>
    </row>
    <row r="69" spans="1:6">
      <c r="A69" s="19"/>
      <c r="B69" s="19"/>
      <c r="C69" s="19"/>
      <c r="D69" s="19"/>
      <c r="E69" s="19"/>
      <c r="F69" s="19"/>
    </row>
    <row r="70" spans="1:6">
      <c r="A70" s="19"/>
      <c r="B70" s="19"/>
      <c r="C70" s="19"/>
      <c r="D70" s="19"/>
      <c r="E70" s="19"/>
      <c r="F70" s="19"/>
    </row>
    <row r="71" spans="1:6" ht="15">
      <c r="A71" s="6" t="s">
        <v>409</v>
      </c>
      <c r="B71" s="19"/>
      <c r="C71" s="19"/>
      <c r="D71" s="19"/>
      <c r="E71" s="19"/>
      <c r="F71" s="19"/>
    </row>
    <row r="72" spans="1:6">
      <c r="A72" s="19" cm="1">
        <f t="array" ref="A72">_xldudf_BF_OUTPUT("numpy_0d")</f>
      </c>
      <c r="B72" s="19"/>
      <c r="C72" s="19"/>
      <c r="D72" s="19"/>
      <c r="E72" s="19"/>
      <c r="F72" s="19"/>
    </row>
    <row r="73" spans="1:6">
      <c r="A73" s="19"/>
      <c r="B73" s="19"/>
      <c r="C73" s="19"/>
      <c r="D73" s="19"/>
      <c r="E73" s="19"/>
      <c r="F73" s="19"/>
    </row>
    <row r="74" spans="1:6">
      <c r="A74" s="19"/>
      <c r="B74" s="19"/>
      <c r="C74" s="19"/>
      <c r="D74" s="19"/>
      <c r="E74" s="19"/>
      <c r="F74" s="19"/>
    </row>
    <row r="75" spans="1:6" ht="15">
      <c r="A75" s="6" t="s">
        <v>410</v>
      </c>
      <c r="B75" s="19"/>
      <c r="C75" s="19"/>
      <c r="D75" s="19"/>
      <c r="E75" s="19"/>
      <c r="F75" s="19"/>
    </row>
    <row r="76" spans="1:6">
      <c r="A76" s="19" cm="1">
        <f t="array" ref="A76:A78">_xldudf_BF_OUTPUT("numpy_1d")</f>
      </c>
      <c r="B76" s="19"/>
      <c r="C76" s="19"/>
      <c r="D76" s="19"/>
      <c r="E76" s="19"/>
      <c r="F76" s="19"/>
    </row>
    <row r="77" spans="1:6">
      <c r="A77" s="19"/>
      <c r="B77" s="19"/>
      <c r="C77" s="19"/>
      <c r="D77" s="19"/>
      <c r="E77" s="19"/>
      <c r="F77" s="19"/>
    </row>
    <row r="78" spans="1:6">
      <c r="A78" s="19"/>
      <c r="B78" s="19"/>
      <c r="C78" s="19"/>
      <c r="D78" s="19"/>
      <c r="E78" s="19"/>
      <c r="F78" s="19"/>
    </row>
    <row r="79" spans="1:6" ht="15">
      <c r="A79" s="6" t="s">
        <v>411</v>
      </c>
      <c r="B79" s="19"/>
      <c r="C79" s="19"/>
      <c r="D79" s="19"/>
      <c r="E79" s="19"/>
      <c r="F79" s="19"/>
    </row>
    <row r="80" spans="1:6">
      <c r="A80" s="19" cm="1">
        <f t="array" ref="A80:B81">_xldudf_BF_OUTPUT("numpy_2d")</f>
      </c>
      <c r="B80" s="19"/>
      <c r="C80" s="19"/>
      <c r="D80" s="19"/>
      <c r="E80" s="19"/>
      <c r="F80" s="19"/>
    </row>
    <row r="81" spans="1:6">
      <c r="A81" s="19"/>
      <c r="B81" s="19"/>
      <c r="C81" s="19"/>
      <c r="D81" s="19"/>
      <c r="E81" s="19"/>
      <c r="F81" s="19"/>
    </row>
    <row r="82" spans="1:6">
      <c r="A82" s="19"/>
      <c r="B82" s="19"/>
      <c r="C82" s="19"/>
      <c r="D82" s="19"/>
      <c r="E82" s="19"/>
      <c r="F82" s="19"/>
    </row>
    <row r="83" spans="1:6">
      <c r="A83" s="19"/>
      <c r="B83" s="19"/>
      <c r="C83" s="19"/>
      <c r="D83" s="19"/>
      <c r="E83" s="19"/>
      <c r="F83" s="19"/>
    </row>
    <row r="84" spans="1:6">
      <c r="A84" s="19"/>
      <c r="B84" s="19"/>
      <c r="C84" s="19"/>
      <c r="D84" s="19"/>
      <c r="E84" s="19"/>
      <c r="F84" s="19"/>
    </row>
    <row r="85" spans="1:6" ht="15">
      <c r="A85" s="6" t="s">
        <v>412</v>
      </c>
      <c r="B85" s="19"/>
      <c r="C85" s="19"/>
      <c r="D85" s="19"/>
      <c r="E85" s="19"/>
      <c r="F85" s="19"/>
    </row>
    <row r="86" spans="1:6">
      <c r="A86" s="16" cm="1">
        <f t="array" ref="A86:D101">_xldudf_BF_OUTPUT("invalid_report")</f>
      </c>
      <c r="B86" s="16"/>
      <c r="C86" s="16"/>
      <c r="D86" s="16"/>
      <c r="E86" s="16"/>
      <c r="F86" s="16"/>
    </row>
    <row r="87" spans="1:6">
      <c r="A87" s="16"/>
      <c r="B87" s="16"/>
      <c r="C87" s="16"/>
      <c r="D87" s="16"/>
      <c r="E87" s="16"/>
      <c r="F87" s="16"/>
    </row>
    <row r="88" spans="1:6">
      <c r="A88" s="16"/>
      <c r="B88" s="16"/>
      <c r="C88" s="16"/>
      <c r="D88" s="16"/>
      <c r="E88" s="16"/>
      <c r="F88" s="16"/>
    </row>
    <row r="89" spans="1:6">
      <c r="A89" s="16"/>
      <c r="B89" s="16"/>
      <c r="C89" s="16"/>
      <c r="D89" s="16"/>
      <c r="E89" s="16"/>
      <c r="F89" s="16"/>
    </row>
    <row r="90" spans="1:6">
      <c r="A90" s="16"/>
      <c r="B90" s="16"/>
      <c r="C90" s="16"/>
      <c r="D90" s="16"/>
      <c r="E90" s="16"/>
      <c r="F90" s="16"/>
    </row>
    <row r="91" spans="1:6">
      <c r="A91" s="16"/>
      <c r="B91" s="16"/>
      <c r="C91" s="16"/>
      <c r="D91" s="16"/>
      <c r="E91" s="16"/>
      <c r="F91" s="16"/>
    </row>
    <row r="92" spans="1:6">
      <c r="A92" s="16"/>
      <c r="B92" s="16"/>
      <c r="C92" s="16"/>
      <c r="D92" s="16"/>
      <c r="E92" s="16"/>
      <c r="F92" s="16"/>
    </row>
    <row r="93" spans="1:6">
      <c r="A93" s="16"/>
      <c r="B93" s="16"/>
      <c r="C93" s="16"/>
      <c r="D93" s="16"/>
      <c r="E93" s="16"/>
      <c r="F93" s="16"/>
    </row>
    <row r="94" spans="1:6">
      <c r="A94" s="16"/>
      <c r="B94" s="16"/>
      <c r="C94" s="16"/>
      <c r="D94" s="16"/>
      <c r="E94" s="16"/>
      <c r="F94" s="16"/>
    </row>
    <row r="95" spans="1:6">
      <c r="A95" s="16"/>
      <c r="B95" s="16"/>
      <c r="C95" s="16"/>
      <c r="D95" s="16"/>
      <c r="E95" s="16"/>
      <c r="F95" s="16"/>
    </row>
    <row r="96" spans="1:6">
      <c r="A96" s="16"/>
      <c r="B96" s="16"/>
      <c r="C96" s="16"/>
      <c r="D96" s="16"/>
      <c r="E96" s="16"/>
      <c r="F96" s="16"/>
    </row>
    <row r="97" spans="1:6">
      <c r="A97" s="16"/>
      <c r="B97" s="16"/>
      <c r="C97" s="16"/>
      <c r="D97" s="16"/>
      <c r="E97" s="16"/>
      <c r="F97" s="16"/>
    </row>
    <row r="98" spans="1:6">
      <c r="A98" s="16"/>
      <c r="B98" s="16"/>
      <c r="C98" s="16"/>
      <c r="D98" s="16"/>
      <c r="E98" s="5"/>
      <c r="F98" s="5"/>
    </row>
    <row r="99" spans="1:6">
      <c r="A99" s="16"/>
      <c r="B99" s="16"/>
      <c r="C99" s="16"/>
      <c r="D99" s="16"/>
      <c r="E99" s="5"/>
      <c r="F99" s="5"/>
    </row>
    <row r="100" spans="1:6">
      <c r="A100" s="16"/>
      <c r="B100" s="16"/>
      <c r="C100" s="16"/>
      <c r="D100" s="16"/>
      <c r="E100" s="5"/>
      <c r="F100" s="5"/>
    </row>
    <row r="101" spans="1:6">
      <c r="A101" s="16"/>
      <c r="B101" s="16"/>
      <c r="C101" s="16"/>
      <c r="D101" s="16"/>
      <c r="E101" s="5"/>
      <c r="F101" s="5"/>
    </row>
    <row r="102" spans="1:6">
      <c r="A102" s="5"/>
      <c r="B102" s="5"/>
      <c r="C102" s="5"/>
      <c r="D102" s="5"/>
      <c r="E102" s="5"/>
      <c r="F102" s="5"/>
    </row>
    <row r="103" spans="1:6">
      <c r="A103" s="5"/>
      <c r="B103" s="5"/>
      <c r="C103" s="5"/>
      <c r="D103" s="5"/>
      <c r="E103" s="5"/>
      <c r="F103" s="5"/>
    </row>
    <row r="104" spans="1:6" ht="30" customHeight="1">
      <c r="A104" s="6" t="inlineStr">
        <is>
          <t>Negative infinity — compare PY row 177</t>
        </is>
      </c>
      <c r="B104" s="5"/>
      <c r="C104" s="5"/>
      <c r="D104" s="5"/>
      <c r="E104" s="5"/>
      <c r="F104" s="5"/>
    </row>
    <row r="105" spans="1:6">
      <c r="A105" s="19" cm="1">
        <f t="array" ref="A105">_xldudf_BF_OUTPUT("negative_infinity")</f>
      </c>
      <c r="B105" s="19"/>
      <c r="C105" s="19"/>
      <c r="D105" s="19"/>
      <c r="E105" s="19"/>
      <c r="F105" s="19"/>
    </row>
    <row r="106" spans="1:6">
      <c r="A106" s="5"/>
      <c r="B106" s="5"/>
      <c r="C106" s="5"/>
      <c r="D106" s="5"/>
      <c r="E106" s="5"/>
      <c r="F106" s="5"/>
    </row>
    <row r="107" spans="1:6" ht="30" customHeight="1">
      <c r="A107" s="6" t="inlineStr">
        <is>
          <t>Timezone-aware datetime (+05:30) — compare PY row 181</t>
        </is>
      </c>
      <c r="B107" s="5"/>
      <c r="C107" s="5"/>
      <c r="D107" s="5"/>
      <c r="E107" s="5"/>
      <c r="F107" s="5"/>
    </row>
    <row r="108" spans="1:6">
      <c r="A108" s="19" cm="1">
        <f t="array" ref="A108">_xldudf_BF_OUTPUT("aware_nonutc")</f>
      </c>
      <c r="B108" s="19"/>
      <c r="C108" s="19"/>
      <c r="D108" s="19"/>
      <c r="E108" s="19"/>
      <c r="F108" s="19"/>
    </row>
    <row r="109" spans="1:6">
      <c r="A109" s="5"/>
      <c r="B109" s="5"/>
      <c r="C109" s="5"/>
      <c r="D109" s="5"/>
      <c r="E109" s="5"/>
      <c r="F109" s="5"/>
    </row>
    <row r="110" spans="1:6" ht="30" customHeight="1">
      <c r="A110" s="6" t="inlineStr">
        <is>
          <t>1-D list containing None — compare PY row 185</t>
        </is>
      </c>
      <c r="B110" s="5"/>
      <c r="C110" s="5"/>
      <c r="D110" s="5"/>
      <c r="E110" s="5"/>
      <c r="F110" s="5"/>
    </row>
    <row r="111" spans="1:6">
      <c r="A111" s="19" cm="1">
        <f t="array" ref="A111:A113">_xldudf_BF_OUTPUT("list_with_none")</f>
      </c>
      <c r="B111" s="19"/>
      <c r="C111" s="19"/>
      <c r="D111" s="19"/>
      <c r="E111" s="19"/>
      <c r="F111" s="19"/>
    </row>
    <row r="112" spans="1:6">
      <c r="A112" s="19"/>
      <c r="B112" s="19"/>
      <c r="C112" s="19"/>
      <c r="D112" s="19"/>
      <c r="E112" s="19"/>
      <c r="F112" s="19"/>
    </row>
    <row r="113" spans="1:6">
      <c r="A113" s="19"/>
      <c r="B113" s="19"/>
      <c r="C113" s="19"/>
      <c r="D113" s="19"/>
      <c r="E113" s="19"/>
      <c r="F113" s="19"/>
    </row>
    <row r="114" spans="1:6">
      <c r="A114" s="5"/>
      <c r="B114" s="5"/>
      <c r="C114" s="5"/>
      <c r="D114" s="5"/>
      <c r="E114" s="5"/>
      <c r="F114" s="5"/>
    </row>
    <row r="115" spans="1:6" ht="30" customHeight="1">
      <c r="A115" s="6" t="inlineStr">
        <is>
          <t>Unnamed pandas.Series — compare PY row 189</t>
        </is>
      </c>
      <c r="B115" s="5"/>
      <c r="C115" s="5"/>
      <c r="D115" s="5"/>
      <c r="E115" s="5"/>
      <c r="F115" s="5"/>
    </row>
    <row r="116" spans="1:6">
      <c r="A116" s="19" cm="1">
        <f t="array" ref="A116:A118">_xldudf_BF_OUTPUT("series_unnamed")</f>
      </c>
      <c r="B116" s="19"/>
      <c r="C116" s="19"/>
      <c r="D116" s="19"/>
      <c r="E116" s="19"/>
      <c r="F116" s="19"/>
    </row>
    <row r="117" spans="1:6">
      <c r="A117" s="19"/>
      <c r="B117" s="19"/>
      <c r="C117" s="19"/>
      <c r="D117" s="19"/>
      <c r="E117" s="19"/>
      <c r="F117" s="19"/>
    </row>
    <row r="118" spans="1:6">
      <c r="A118" s="19"/>
      <c r="B118" s="19"/>
      <c r="C118" s="19"/>
      <c r="D118" s="19"/>
      <c r="E118" s="19"/>
      <c r="F118" s="19"/>
    </row>
    <row r="119" spans="1:6">
      <c r="A119" s="5"/>
      <c r="B119" s="5"/>
      <c r="C119" s="5"/>
      <c r="D119" s="5"/>
      <c r="E119" s="5"/>
      <c r="F119" s="5"/>
    </row>
    <row r="120" spans="1:6" ht="30" customHeight="1">
      <c r="A120" s="6" t="inlineStr">
        <is>
          <t>DataFrame named numeric index — compare PY row 193</t>
        </is>
      </c>
      <c r="B120" s="5"/>
      <c r="C120" s="5"/>
      <c r="D120" s="5"/>
      <c r="E120" s="5"/>
      <c r="F120" s="5"/>
    </row>
    <row r="121" spans="1:6">
      <c r="A121" s="19" cm="1">
        <f t="array" ref="A121:C124">_xldudf_BF_OUTPUT("dataframe_named_numeric_index")</f>
      </c>
      <c r="B121" s="19"/>
      <c r="C121" s="19"/>
      <c r="D121" s="19"/>
      <c r="E121" s="19"/>
      <c r="F121" s="19"/>
    </row>
    <row r="122" spans="1:6">
      <c r="A122" s="19"/>
      <c r="B122" s="19"/>
      <c r="C122" s="19"/>
      <c r="D122" s="19"/>
      <c r="E122" s="19"/>
      <c r="F122" s="19"/>
    </row>
    <row r="123" spans="1:6">
      <c r="A123" s="19"/>
      <c r="B123" s="19"/>
      <c r="C123" s="19"/>
      <c r="D123" s="19"/>
      <c r="E123" s="19"/>
      <c r="F123" s="19"/>
    </row>
    <row r="124" spans="1:6">
      <c r="A124" s="5"/>
      <c r="B124" s="5"/>
      <c r="C124" s="5"/>
      <c r="D124" s="5"/>
      <c r="E124" s="5"/>
      <c r="F124" s="5"/>
    </row>
    <row r="125" spans="1:6" ht="30" customHeight="1">
      <c r="A125" s="6" t="inlineStr">
        <is>
          <t>DataFrame unnamed string index — compare PY row 197</t>
        </is>
      </c>
      <c r="B125" s="5"/>
      <c r="C125" s="5"/>
      <c r="D125" s="5"/>
      <c r="E125" s="5"/>
      <c r="F125" s="5"/>
    </row>
    <row r="126" spans="1:6">
      <c r="A126" s="19" cm="1">
        <f t="array" ref="A126:C128">_xldudf_BF_OUTPUT("dataframe_string_index")</f>
      </c>
      <c r="B126" s="19"/>
      <c r="C126" s="19"/>
      <c r="D126" s="19"/>
      <c r="E126" s="19"/>
      <c r="F126" s="19"/>
    </row>
    <row r="127" spans="1:6">
      <c r="A127" s="19"/>
      <c r="B127" s="19"/>
      <c r="C127" s="19"/>
      <c r="D127" s="19"/>
      <c r="E127" s="19"/>
      <c r="F127" s="19"/>
    </row>
    <row r="128" spans="1:6">
      <c r="A128" s="19"/>
      <c r="B128" s="19"/>
      <c r="C128" s="19"/>
      <c r="D128" s="19"/>
      <c r="E128" s="19"/>
      <c r="F128" s="19"/>
    </row>
    <row r="129" spans="1:6">
      <c r="A129" s="5"/>
      <c r="B129" s="5"/>
      <c r="C129" s="5"/>
      <c r="D129" s="5"/>
      <c r="E129" s="5"/>
      <c r="F129" s="5"/>
    </row>
    <row r="130" spans="1:6">
      <c r="A130" s="5"/>
      <c r="B130" s="5"/>
      <c r="C130" s="5"/>
      <c r="D130" s="5"/>
      <c r="E130" s="5"/>
      <c r="F130" s="5"/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workbookViewId="0"/>
  </sheetViews>
  <sheetFormatPr baseColWidth="10" defaultColWidth="8.83203125" defaultRowHeight="14"/>
  <cols>
    <col min="1" max="1" width="19" customWidth="1"/>
    <col min="2" max="2" width="29" customWidth="1"/>
    <col min="3" max="6" width="38" customWidth="1"/>
    <col min="7" max="7" width="28" customWidth="1"/>
  </cols>
  <sheetData>
    <row r="1" spans="1:7" ht="45.25" customHeight="1">
      <c r="A1" s="32" t="s">
        <v>413</v>
      </c>
      <c r="B1" s="32"/>
      <c r="C1" s="32"/>
      <c r="D1" s="32"/>
      <c r="E1" s="32"/>
      <c r="F1" s="32"/>
      <c r="G1" s="32"/>
    </row>
    <row r="2" spans="1:7" ht="42.75" customHeight="1">
      <c r="A2" s="28" t="s">
        <v>414</v>
      </c>
      <c r="B2" s="28"/>
      <c r="C2" s="28"/>
      <c r="D2" s="28"/>
      <c r="E2" s="28"/>
      <c r="F2" s="28"/>
      <c r="G2" s="28"/>
    </row>
    <row r="3" spans="1:7">
      <c r="A3" s="1"/>
      <c r="B3" s="1"/>
      <c r="C3" s="1"/>
      <c r="D3" s="1"/>
      <c r="E3" s="1"/>
      <c r="F3" s="1"/>
      <c r="G3" s="1"/>
    </row>
    <row r="4" spans="1:7" ht="34.75" customHeight="1">
      <c r="A4" s="9" t="s">
        <v>415</v>
      </c>
      <c r="B4" s="9" t="s">
        <v>416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</row>
    <row r="5" spans="1:7" ht="15">
      <c r="A5" s="4" t="s">
        <v>422</v>
      </c>
      <c r="B5" s="4" t="s">
        <v>423</v>
      </c>
      <c r="C5" s="4" t="s">
        <v>424</v>
      </c>
      <c r="D5" s="4" t="s">
        <v>425</v>
      </c>
      <c r="E5" s="4" t="s">
        <v>426</v>
      </c>
      <c r="F5" s="4" t="s">
        <v>427</v>
      </c>
      <c r="G5" s="4" t="s">
        <v>428</v>
      </c>
    </row>
    <row r="6" spans="1:7" ht="30">
      <c r="A6" s="4" t="s">
        <v>429</v>
      </c>
      <c r="B6" s="4" t="s">
        <v>430</v>
      </c>
      <c r="C6" s="4" t="s">
        <v>431</v>
      </c>
      <c r="D6" s="4" t="s">
        <v>432</v>
      </c>
      <c r="E6" s="4" t="s">
        <v>433</v>
      </c>
      <c r="F6" s="4" t="s">
        <v>434</v>
      </c>
      <c r="G6" s="4" t="s">
        <v>435</v>
      </c>
    </row>
    <row r="7" spans="1:7" ht="30">
      <c r="A7" s="4" t="s">
        <v>436</v>
      </c>
      <c r="B7" s="4" t="s">
        <v>437</v>
      </c>
      <c r="C7" s="4" t="s">
        <v>438</v>
      </c>
      <c r="D7" s="4" t="s">
        <v>439</v>
      </c>
      <c r="E7" s="4" t="s">
        <v>440</v>
      </c>
      <c r="F7" s="4" t="s">
        <v>441</v>
      </c>
      <c r="G7" s="4" t="s">
        <v>435</v>
      </c>
    </row>
    <row r="8" spans="1:7" ht="30">
      <c r="A8" s="4" t="s">
        <v>422</v>
      </c>
      <c r="B8" s="4" t="s">
        <v>442</v>
      </c>
      <c r="C8" s="4" t="s">
        <v>443</v>
      </c>
      <c r="D8" s="4" t="s">
        <v>444</v>
      </c>
      <c r="E8" s="4" t="s">
        <v>445</v>
      </c>
      <c r="F8" s="4" t="s">
        <v>446</v>
      </c>
      <c r="G8" s="4" t="s">
        <v>447</v>
      </c>
    </row>
    <row r="9" spans="1:7" ht="45">
      <c r="A9" s="4" t="s">
        <v>429</v>
      </c>
      <c r="B9" s="4" t="s">
        <v>448</v>
      </c>
      <c r="C9" s="4" t="s">
        <v>449</v>
      </c>
      <c r="D9" s="4" t="s">
        <v>450</v>
      </c>
      <c r="E9" s="4" t="s">
        <v>451</v>
      </c>
      <c r="F9" s="4" t="s">
        <v>452</v>
      </c>
      <c r="G9" s="4" t="s">
        <v>453</v>
      </c>
    </row>
  </sheetData>
  <mergeCells count="2">
    <mergeCell ref="A1:G1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s0:notebook xmlns:ns0="https://schemas.boardflare.com/notebook/marimo/1" schemaVersion="1" sourceSha256="f56264807fb3c73b95aa1a2b7a8a6f563169edb5a0f75205faf949ab076331ac" startupMode="edit" savedAt="2026-08-17T03:27:05Z">
  <ns0:source encoding="base64">aW1wb3J0IG1hcmltbwoKX19nZW5lcmF0ZWRfd2l0aCA9ICIwLjIzLjE1IgphcHAgPSBtYXJpbW8uQXBwKHdpZHRoPSJmdWxsIikKCgpAYXBwLmNlbGwoaGlkZV9jb2RlPVRydWUpCmRlZiBfKCk6CiAgICBpbXBvcnQgYm9hcmRmbGFyZSBhcyBiZgogICAgaW1wb3J0IG1hcmltbyBhcyBtbwogICAgaW1wb3J0IHBhbmRhcyBhcyBwZAogICAgaW1wb3J0IG51bXB5IGFzIG5wCiAgICBmcm9tIGRhdGV0aW1lIGltcG9ydCBkYXRlLCBkYXRldGltZSwgdGltZSwgdGltZWRlbHRhLCB0aW1lem9uZQoKICAgIG1vLm1kKAogICAgICAgICIiIgogICAgICAgICMgVHlwZSBDb252ZXJzaW9uIEhhcm5lc3MKCiAgICAgICAgVGhpcyBub3RlYm9vayBpcyBlbWJlZGRlZCBpbiB0aGUgd29ya2Jvb2suIEl0IHN1YnNjcmliZXMgdG8gdGhlIHNoYXJlZAogICAgICAgICoqRXhjZWwgU291cmNlcyoqIHNoZWV0IHdpdGggYGJmLmlucHV0c2AgYW5kIHB1Ymxpc2hlcyBsaXZlIGNvbnZlcnNpb24KICAgICAgICByZXN1bHRzIGJhY2sgdG8gdGhlIHR3byBCb2FyZGZsYXJlIHRlc3Qgc2hlZXRzLgogICAgICAgICIiIgogICAgKQogICAgcmV0dXJuIGJmLCBtbywgcGQsIG5wLCBkYXRlLCBkYXRldGltZSwgdGltZSwgdGltZWRlbHRhLCB0aW1lem9uZQoKCkBhcHAuY2VsbApkZWYgXyhiZik6CiAgICBpbnB1dHMgPSBiZi5pbnB1dHMoCiAgICAgICAgYmxhbms9IkV4Y2VsIFNvdXJjZXMhQjUiLAogICAgICAgIGludGVnZXI9IkV4Y2VsIFNvdXJjZXMhQjYiLAogICAgICAgIG5lZ2F0aXZlX2ludGVnZXI9IkV4Y2VsIFNvdXJjZXMhQjciLAogICAgICAgIGxhcmdlX2V4YWN0aXNoPSJFeGNlbCBTb3VyY2VzIUI4IiwKICAgICAgICBkZWNpbWFsPSJFeGNlbCBTb3VyY2VzIUI5IiwKICAgICAgICB6ZXJvPSJFeGNlbCBTb3VyY2VzIUIxMCIsCiAgICAgICAgdHJ1ZV92YWx1ZT0iRXhjZWwgU291cmNlcyFCMTEiLAogICAgICAgIGZhbHNlX3ZhbHVlPSJFeGNlbCBTb3VyY2VzIUIxMiIsCiAgICAgICAgdGV4dD0iRXhjZWwgU291cmNlcyFCMTMiLAogICAgICAgIG51bWVyaWNfdGV4dD0iRXhjZWwgU291cmNlcyFCMTQiLAogICAgICAgIHVuaWNvZGVfdGV4dD0iRXhjZWwgU291cmNlcyFCMTUiLAogICAgICAgIGRhdGVfdmFsdWU9IkV4Y2VsIFNvdXJjZXMhQjE2IiwKICAgICAgICBkYXRldGltZV92YWx1ZT0iRXhjZWwgU291cmNlcyFCMTciLAogICAgICAgIHRpbWVfdmFsdWU9IkV4Y2VsIFNvdXJjZXMhQjE4IiwKICAgICAgICBkdXJhdGlvbl92YWx1ZT0iRXhjZWwgU291cmNlcyFCMTkiLAogICAgICAgIGZvcm11bGFfbnVtYmVyPSJFeGNlbCBTb3VyY2VzIUIyMCIsCiAgICAgICAgZm9ybXVsYV90ZXh0PSJFeGNlbCBTb3VyY2VzIUIyMSIsCiAgICAgICAgZm9ybXVsYV9ib29sZWFuPSJFeGNlbCBTb3VyY2VzIUIyMiIsCiAgICAgICAgZm9ybXVsYV9lbXB0eV9zdHJpbmc9IkV4Y2VsIFNvdXJjZXMhQjIzIiwKICAgICAgICBlcnJvcl9uYT0iRXhjZWwgU291cmNlcyFCMjQiLAogICAgICAgIGVycm9yX2RpdjA9IkV4Y2VsIFNvdXJjZXMhQjI1IiwKICAgICAgICBlcnJvcl92YWx1ZT0iRXhjZWwgU291cmNlcyFCMjYiLAogICAgICAgIGVycm9yX3JlZj0iRXhjZWwgU291cmNlcyFCMjciLAogICAgICAgIGVycm9yX25hbWU9IkV4Y2VsIFNvdXJjZXMhQjI4IiwKICAgICAgICBlcnJvcl9udW09IkV4Y2VsIFNvdXJjZXMhQjI5IiwKICAgICAgICBlcnJvcl9udWxsPSJFeGNlbCBTb3VyY2VzIUIzMCIsCiAgICAgICAgcmFuZ2VfMXg0PWJmLnJlZigiRXhjZWwgU291cmNlcyFCMzU6RTM1IiksCiAgICAgICAgcmFuZ2VfNngxPWJmLnJlZigiRXhjZWwgU291cmNlcyFDMzU6QzQwIiksCiAgICAgICAgcmFuZ2VfNng0PWJmLnJlZigiRXhjZWwgU291cmNlcyFCMzU6RTQwIiksCiAgICAgICAgcmFuZ2VfNng0X2hlYWRlcnM9YmYucmVmKCJFeGNlbCBTb3VyY2VzIUIzNDpFNDAiLCBoZWFkZXJzPVRydWUpLAogICAgKQogICAgaW5wdXRzCiAgICByZXR1cm4gKGlucHV0cywpCgoKQGFwcC5jZWxsCmRlZiBfKGlucHV0cywgcGQpOgogICAgbGFiZWxzID0geydibGFuayc6ICdCbGFuayBjZWxsJywgJ2ludGVnZXInOiAnSW50ZWdlcicsICduZWdhdGl2ZV9pbnRlZ2VyJzogJ05lZ2F0aXZlIGludGVnZXInLCAnbGFyZ2VfZXhhY3Rpc2gnOiAnMTUtZGlnaXQgaW50ZWdlcicsICdkZWNpbWFsJzogJ0RlY2ltYWwnLCAnemVybyc6ICdaZXJvJywgJ3RydWVfdmFsdWUnOiAnVFJVRScsICdmYWxzZV92YWx1ZSc6ICdGQUxTRScsICd0ZXh0JzogJ1RleHQnLCAnbnVtZXJpY190ZXh0JzogJ051bWVyaWMtbG9va2luZyB0ZXh0JywgJ3VuaWNvZGVfdGV4dCc6ICdVbmljb2RlIHRleHQnLCAnZGF0ZV92YWx1ZSc6ICdEYXRlJywgJ2RhdGV0aW1lX3ZhbHVlJzogJ0RhdGUgKyB0aW1lJywgJ3RpbWVfdmFsdWUnOiAnVGltZScsICdkdXJhdGlvbl92YWx1ZSc6ICdEdXJhdGlvbicsICdmb3JtdWxhX251bWJlcic6ICdGb3JtdWxhIOKGkiBudW1iZXInLCAnZm9ybXVsYV90ZXh0JzogJ0Zvcm11bGEg4oaSIHRleHQnLCAnZm9ybXVsYV9ib29sZWFuJzogJ0Zvcm11bGEg4oaSIEJvb2xlYW4nLCAnZm9ybXVsYV9lbXB0eV9zdHJpbmcnOiAnRm9ybXVsYSDihpIgIiInLCAnZXJyb3JfbmEnOiAnI04vQScsICdlcnJvcl9kaXYwJzogJyNESVYvMCEnLCAnZXJyb3JfdmFsdWUnOiAnI1ZBTFVFIScsICdlcnJvcl9yZWYnOiAnI1JFRiEnLCAnZXJyb3JfbmFtZSc6ICcjTkFNRT8nLCAnZXJyb3JfbnVtJzogJyNOVU0hJywgJ2Vycm9yX251bGwnOiAnI05VTEwhJywgJ3JhbmdlXzF4NCc6ICdTaW5nbGUgcm93IHJhbmdlJywgJ3JhbmdlXzZ4MSc6ICdTaW5nbGUgY29sdW1uIHJhbmdlJywgJ3JhbmdlXzZ4NCc6ICcyLUQgcmFuZ2UsIG5vIGhlYWRlcnMnLCAncmFuZ2VfNng0X2hlYWRlcnMnOiAnMi1EIHJhbmdlLCBoZWFkZXJzPVRydWUnfQoKICAgIGRlZiBkZXNjcmliZSh2YWx1ZSk6CiAgICAgICAgdHlwZV9uYW1lID0gZiJ7dHlwZSh2YWx1ZSkuX19tb2R1bGVfX30ue3R5cGUodmFsdWUpLl9fcXVhbG5hbWVfX30iCiAgICAgICAgaWYgaXNpbnN0YW5jZSh2YWx1ZSwgcGQuRGF0YUZyYW1lKToKICAgICAgICAgICAgY29scyA9IFtyZXByKHgpIGZvciB4IGluIHZhbHVlLmNvbHVtbnNdCiAgICAgICAgICAgIGR0eXBlcyA9IFtzdHIoeCkgZm9yIHggaW4gdmFsdWUuZHR5cGVzXQogICAgICAgICAgICBzYW1wbGUgPSB2YWx1ZS50b19zdHJpbmcoaW5kZXg9RmFsc2UpCiAgICAgICAgICAgIHJldHVybiBbCiAgICAgICAgICAgICAgICB0eXBlX25hbWUsCiAgICAgICAgICAgICAgICBmInNoYXBlPXt2YWx1ZS5zaGFwZX0iLAogICAgICAgICAgICAgICAgZiJjb2x1bW5zPXtjb2xzfSIsCiAgICAgICAgICAgICAgICBmImR0eXBlcz17ZHR5cGVzfSIsCiAgICAgICAgICAgICAgICBzYW1wbGVbOjEyMDBdLAogICAgICAgICAgICBdCiAgICAgICAgcmV0dXJuIFt0eXBlX25hbWUsICIiLCAiIiwgIiIsIHJlcHIodmFsdWUpWzoxMjAwXV0KCiAgICBpbnB1dF9yZXBvcnQgPSBbWyJDYXNlIiwgIlB5dGhvbiB0eXBlIiwgIlNoYXBlIiwgIkNvbHVtbnMiLCAiRHR5cGVzIiwgIlB5dGhvbiByZXByIC8gc2FtcGxlIl1dCiAgICBmb3Iga2V5IGluIFsnYmxhbmsnLCAnaW50ZWdlcicsICduZWdhdGl2ZV9pbnRlZ2VyJywgJ2xhcmdlX2V4YWN0aXNoJywgJ2RlY2ltYWwnLCAnemVybycsICd0cnVlX3ZhbHVlJywgJ2ZhbHNlX3ZhbHVlJywgJ3RleHQnLCAnbnVtZXJpY190ZXh0JywgJ3VuaWNvZGVfdGV4dCcsICdkYXRlX3ZhbHVlJywgJ2RhdGV0aW1lX3ZhbHVlJywgJ3RpbWVfdmFsdWUnLCAnZHVyYXRpb25fdmFsdWUnLCAnZm9ybXVsYV9udW1iZXInLCAnZm9ybXVsYV90ZXh0JywgJ2Zvcm11bGFfYm9vbGVhbicsICdmb3JtdWxhX2VtcHR5X3N0cmluZycsICdlcnJvcl9uYScsICdlcnJvcl9kaXYwJywgJ2Vycm9yX3ZhbHVlJywgJ2Vycm9yX3JlZicsICdlcnJvcl9uYW1lJywgJ2Vycm9yX251bScsICdlcnJvcl9udWxsJywgJ3JhbmdlXzF4NCcsICdyYW5nZV82eDEnLCAncmFuZ2VfNng0JywgJ3JhbmdlXzZ4NF9oZWFkZXJzJ106CiAgICAgICAgZGVzYyA9IGRlc2NyaWJlKGlucHV0c1trZXldKQogICAgICAgIGlucHV0X3JlcG9ydC5hcHBlbmQoW2xhYmVsc1trZXldLCAqZGVzY10pCiAgICByZXR1cm4gKGlucHV0X3JlcG9ydCwpCgoKQGFwcC5jZWxsCmRlZiBfKHBkLCBucCwgZGF0ZSwgZGF0ZXRpbWUsIHRpbWUsIHRpbWVkZWx0YSwgdGltZXpvbmUpOgogICAgcmljaF9kb3VibGUgPSB7CiAgICAgICAgInR5cGUiOiAiRG91YmxlIiwKICAgICAgICAiYmFzaWNWYWx1ZSI6IDEyMy41LAogICAgICAgICJudW1iZXJGb3JtYXQiOiAiJDAuMDAiLAogICAgICAgICJwcm9wZXJ0aWVzIjogewogICAgICAgICAgICAiVW5pdCI6IHsidHlwZSI6ICJTdHJpbmciLCAiYmFzaWNWYWx1ZSI6ICJVU0QifSwKICAgICAgICAgICAgIlNvdXJjZSI6IHsidHlwZSI6ICJTdHJpbmciLCAiYmFzaWNWYWx1ZSI6ICJCb2FyZGZsYXJlIn0sCiAgICAgICAgfSwKICAgIH0KICAgIHJpY2hfYm9vbGVhbiA9IHsKICAgICAgICAidHlwZSI6ICJCb29sZWFuIiwKICAgICAgICAiYmFzaWNWYWx1ZSI6IFRydWUsCiAgICAgICAgInByb3BlcnRpZXMiOiB7CiAgICAgICAgICAgICJNZWFuaW5nIjogeyJ0eXBlIjogIlN0cmluZyIsICJiYXNpY1ZhbHVlIjogIkVuYWJsZWQifSwKICAgICAgICAgICAgIlNvdXJjZSI6IHsidHlwZSI6ICJTdHJpbmciLCAiYmFzaWNWYWx1ZSI6ICJCb2FyZGZsYXJlIn0sCiAgICAgICAgfSwKICAgIH0KICAgIHJpY2hfc3RyaW5nID0gewogICAgICAgICJ0eXBlIjogIlN0cmluZyIsCiAgICAgICAgImJhc2ljVmFsdWUiOiAicmljaCB0ZXh0IiwKICAgICAgICAicHJvcGVydGllcyI6IHsKICAgICAgICAgICAgIkxhbmd1YWdlIjogeyJ0eXBlIjogIlN0cmluZyIsICJiYXNpY1ZhbHVlIjogIkVuZ2xpc2gifSwKICAgICAgICAgICAgIkxlbmd0aCI6IHsidHlwZSI6ICJEb3VibGUiLCAiYmFzaWNWYWx1ZSI6IDl9LAogICAgICAgIH0sCiAgICB9CiAgICByaWNoX2FycmF5ID0gewogICAgICAgICJ0eXBlIjogIkFycmF5IiwKICAgICAgICAiZWxlbWVudHMiOiBbWzEsICJhIl0sIFtUcnVlLCBOb25lXV0sCiAgICB9CiAgICByaWNoX2VudGl0eSA9IHsKICAgICAgICAidHlwZSI6ICJFbnRpdHkiLAogICAgICAgICJ0ZXh0IjogIkVudGl0eSBkZW1vIiwKICAgICAgICAicHJvcGVydGllcyI6IHsKICAgICAgICAgICAgIk51bWJlciI6IHsidHlwZSI6ICJEb3VibGUiLCAiYmFzaWNWYWx1ZSI6IDd9LAogICAgICAgICAgICAiVGV4dCI6IHsidHlwZSI6ICJTdHJpbmciLCAiYmFzaWNWYWx1ZSI6ICJoZWxsbyJ9LAogICAgICAgIH0sCiAgICB9CiAgICByaWNoX2Vycm9yID0gewogICAgICAgICJ0eXBlIjogIkVycm9yIiwKICAgICAgICAiY29kZSI6ICJub3RBdmFpbGFibGUiLAogICAgICAgICJtZXNzYWdlIjogIlN5bnRoZXRpYyBub3QtYXZhaWxhYmxlIHJpY2ggZXJyb3IiLAogICAgfQogICAgcmljaF9lbnRpdHlfYXJyYXkgPSB7CiAgICAgICAgInR5cGUiOiAiRW50aXR5IiwKICAgICAgICAidGV4dCI6ICJFbnRpdHkgKyBuZXN0ZWQgYXJyYXkiLAogICAgICAgICJwcm9wZXJ0aWVzIjogewogICAgICAgICAgICAiRGVzY3JpcHRpb24iOiB7CiAgICAgICAgICAgICAgICAidHlwZSI6ICJTdHJpbmciLAogICAgICAgICAgICAgICAgImJhc2ljVmFsdWUiOiAiQXJyYXkgZGF0YSB0eXBlIG5lc3RlZCBpbnNpZGUgYW4gRW50aXR5IHByb3BlcnR5IiwKICAgICAgICAgICAgfSwKICAgICAgICAgICAgIlRhYmxlIjogewogICAgICAgICAgICAgICAgInR5cGUiOiAiQXJyYXkiLAogICAgICAgICAgICAgICAgImVsZW1lbnRzIjogWwogICAgICAgICAgICAgICAgICAgIFsKICAgICAgICAgICAgICAgICAgICAgICAgeyJ0eXBlIjogIlN0cmluZyIsICJiYXNpY1ZhbHVlIjogIkl0ZW0ifSwKICAgICAgICAgICAgICAgICAgICAgICAgeyJ0eXBlIjogIlN0cmluZyIsICJiYXNpY1ZhbHVlIjogIlZhbHVlIn0sCiAgICAgICAgICAgICAgICAgICAgXSwKICAgICAgICAgICAgICAgICAgICBbCiAgICAgICAgICAgICAgICAgICAgICAgIHsidHlwZSI6ICJTdHJpbmciLCAiYmFzaWNWYWx1ZSI6ICJBbHBoYSJ9LAogICAgICAgICAgICAgICAgICAgICAgICB7InR5cGUiOiAiRG91YmxlIiwgImJhc2ljVmFsdWUiOiAxMC41fSwKICAgICAgICAgICAgICAgICAgICBdLAogICAgICAgICAgICAgICAgICAgIFsKICAgICAgICAgICAgICAgICAgICAgICAgeyJ0eXBlIjogIlN0cmluZyIsICJiYXNpY1ZhbHVlIjogIkJldGEifSwKICAgICAgICAgICAgICAgICAgICAgICAgeyJ0eXBlIjogIkRvdWJsZSIsICJiYXNpY1ZhbHVlIjogMjAuMjV9LAogICAgICAgICAgICAgICAgICAgIF0sCiAgICAgICAgICAgICAgICBdLAogICAgICAgICAgICB9LAogICAgICAgIH0sCiAgICB9CgogICAgc2NhbGFyX21hdHJpeCA9IFsKICAgICAgICBbIkNhc2UiLCAiUHl0aG9uIHNvdXJjZSB0eXBlIiwgIkxpdmUgRXhjZWwgdmFsdWUiLCAiQ29udHJhY3Qgbm90ZSJdLAogICAgICAgIFsiTm9uZSIsICJOb25lVHlwZSIsIE5vbmUsICJibGFuayJdLAogICAgICAgIFsiYm9vbCBUcnVlIiwgImJvb2wiLCBUcnVlLCAiQm9vbGVhbiJdLAogICAgICAgIFsiYm9vbCBGYWxzZSIsICJib29sIiwgRmFsc2UsICJCb29sZWFuIl0sCiAgICAgICAgWyJpbnQiLCAiaW50IiwgNDIsICJzYWZlIGludGVnZXIiXSwKICAgICAgICBbIm1heCBzYWZlIGludGVnZXIiLCAiaW50IiwgOV8wMDdfMTk5XzI1NF83NDBfOTkxLCAic2FmZSBpbnRlZ2VyIGJvdW5kYXJ5Il0sCiAgICAgICAgWyJmbG9hdCIsICJmbG9hdCIsIDMuMTQxNTkyNjUzNTg5NzksICJmaW5pdGUgbnVtYmVyIl0sCiAgICAgICAgWyJOYU4iLCAiZmxvYXQiLCBmbG9hdCgibmFuIiksICIjTlVNISJdLAogICAgICAgIFsic3RyIiwgInN0ciIsICJoZWxsbyIsICJ0ZXh0Il0sCiAgICAgICAgWyJVbmljb2RlIiwgInN0ciIsICJjYWbDqSDigJQg5p2x5LqsIOKAlCDOlCIsICJVbmljb2RlIHRleHQiXSwKICAgICAgICBbImRhdGUiLCAiZGF0ZXRpbWUuZGF0ZSIsIGRhdGUoMjAyNiwgOCwgMTYpLCAiZm9ybWF0dGVkIEV4Y2VsIGRhdGUiXSwKICAgICAgICBbImRhdGV0aW1lIiwgImRhdGV0aW1lLmRhdGV0aW1lIiwgZGF0ZXRpbWUoMjAyNiwgOCwgMTYsIDEzLCA0NSwgMzApLCAiZm9ybWF0dGVkIEV4Y2VsIGRhdGV0aW1lIl0sCiAgICAgICAgWyJhd2FyZSBkYXRldGltZSIsICJkYXRldGltZS5kYXRldGltZSIsIGRhdGV0aW1lKDIwMjYsIDgsIDE2LCAxMywgNDUsIDMwLCB0emluZm89dGltZXpvbmUudXRjKSwgIiNWQUxVRSEgdGltZXpvbmUgcmVqZWN0ZWQiXSwKICAgICAgICBbInRpbWUiLCAiZGF0ZXRpbWUudGltZSIsIHRpbWUoMTMsIDQ1LCAzMCksICJmb3JtYXR0ZWQgRXhjZWwgdGltZSJdLAogICAgICAgIFsidGltZWRlbHRhIiwgImRhdGV0aW1lLnRpbWVkZWx0YSIsIHRpbWVkZWx0YShob3Vycz0zNiwgbWludXRlcz01KSwgImRheXMiXSwKICAgICAgICBbIm5wLmludDY0IiwgIm51bXB5LmludDY0IiwgbnAuaW50NjQoNyksICJOdW1QeSBzY2FsYXIg4oaSIFB5dGhvbiBzY2FsYXIiXSwKICAgICAgICBbIm5wLmZsb2F0NjQiLCAibnVtcHkuZmxvYXQ2NCIsIG5wLmZsb2F0NjQoMi41KSwgIk51bVB5IHNjYWxhciDihpIgUHl0aG9uIHNjYWxhciJdLAogICAgICAgIFsibnAuYm9vbF8iLCAibnVtcHkuYm9vbF8iLCBucC5ib29sXyhUcnVlKSwgIk51bVB5IHNjYWxhciDihpIgUHl0aG9uIHNjYWxhciJdLAogICAgICAgIFsibnAuZGF0ZXRpbWU2NCIsICJudW1weS5kYXRldGltZTY0IiwgbnAuZGF0ZXRpbWU2NCgiMjAyNi0wOC0xNlQxMzo0NTozMCIpLCAiZGF0ZXRpbWUgc2VyaWFsIl0sCiAgICAgICAgWyJucC50aW1lZGVsdGE2NCIsICJudW1weS50aW1lZGVsdGE2NCIsIG5wLnRpbWVkZWx0YTY0KDkwLCAibSIpLCAiZHVyYXRpb24gZGF5cyJdLAogICAgICAgIFsicGFuZGFzLk5BIiwgInBhbmRhcy5OQSIsIHBkLk5BLCAiI04vQSJdLAogICAgICAgIFsicGFuZGFzLk5hVCIsICJwYW5kYXMuTmFUIiwgcGQuTmFULCAiI05VTSEiXSwKICAgICAgICBbInBhbmRhcy5UaW1lc3RhbXAiLCAicGFuZGFzLlRpbWVzdGFtcCIsIHBkLlRpbWVzdGFtcCgiMjAyNi0wOC0xNiAxMzo0NTozMCIpLCAiZGF0ZXRpbWUgc2VyaWFsIl0sCiAgICAgICAgWyJwYW5kYXMuVGltZWRlbHRhIiwgInBhbmRhcy5UaW1lZGVsdGEiLCBwZC5UaW1lZGVsdGEoIjEgZGF5cyAwMjowMzowNCIpLCAiZHVyYXRpb24gZGF5cyJdLAogICAgXQoKICAgIGxpc3RfMWQgPSBbMSwgInR3byIsIFRydWVdCiAgICB0dXBsZV8xZCA9ICgxLCAyLCAzKQogICAgbGlzdF8yZCA9IFtbMSwgMiwgM10sIFs0LCA1LCA2XV0KICAgIHNlcmllcyA9IHBkLlNlcmllcyhbMTAsIE5vbmUsIDMwXSwgbmFtZT0icyIpCiAgICBkYXRhZnJhbWUgPSBwZC5EYXRhRnJhbWUoeyJBIjogWzEsIDJdLCAiQiI6IFsieCIsICJ5Il19KQogICAgbnVtcHlfMGQgPSBucC5hcnJheSg3KQogICAgbnVtcHlfMWQgPSBucC5hcnJheShbMSwgMiwgM10pCiAgICBudW1weV8yZCA9IG5wLmFycmF5KFtbMSwgMl0sIFszLCA0XV0pCgogICAgbmVnYXRpdmVfaW5maW5pdHkgPSBmbG9hdCgiLWluZiIpCiAgICBhd2FyZV9ub251dGMgPSBkYXRldGltZSgKICAgICAgICAyMDI2LCA4LCAxNiwgMTMsIDQ1LCAzMCwKICAgICAgICB0emluZm89dGltZXpvbmUodGltZWRlbHRhKGhvdXJzPTUsIG1pbnV0ZXM9MzApKSwKICAgICkKICAgIGxpc3Rfd2l0aF9ub25lID0gWzEsIE5vbmUsIDNdCiAgICBzZXJpZXNfdW5uYW1lZCA9IHBkLlNlcmllcyhbMTAsIDIwLCAzMF0pCiAgICBkYXRhZnJhbWVfbmFtZWRfbnVtZXJpY19pbmRleCA9IHBkLkRhdGFGcmFtZSgKICAgICAgICB7IkEiOiBbMSwgMl0sICJCIjogWyJ4IiwgInkiXX0sCiAgICAgICAgaW5kZXg9cGQuSW5kZXgoWzEwLCAyMF0sIG5hbWU9InJvdyIpLAogICAgKQogICAgZGF0YWZyYW1lX3N0cmluZ19pbmRleCA9IHBkLkRhdGFGcmFtZSgKICAgICAgICB7IkEiOiBbMSwgMl0sICJCIjogWyJ4IiwgInkiXX0sCiAgICAgICAgaW5kZXg9WyJyMSIsICJyMiJdLAogICAgKQoKICAgIGZyb20gYm9hcmRmbGFyZS5leGNlbF92YWx1ZV9jb250cmFjdCBpbXBvcnQgKAogICAgICAgIEV4Y2VsUmVzdWx0Q29udmVyc2lvbkVycm9yLAogICAgICAgIGNvbnZlcnRfcHl0aG9uX3Jlc3VsdCwKICAgICkKICAgIGZyb20gYm9hcmRmbGFyZS5wcm90b2NvbCBpbXBvcnQgTUFYX09VVFBVVF9DRUxMUwoKICAgIG92ZXJzaXplZF9jb2xzID0gMzE3CiAgICBvdmVyc2l6ZWRfcm93cyA9IE1BWF9PVVRQVVRfQ0VMTFMgLy8gb3ZlcnNpemVkX2NvbHMgKyAxCiAgICBpbnZhbGlkX2Nhc2VzID0gWwogICAgICAgICgiZW1wdHkgbGlzdCIsIFtdKSwKICAgICAgICAoInJhZ2dlZCAyLUQgbGlzdCIsIFtbMSwgMl0sIFszXV0pLAogICAgICAgICgibWl4ZWQgc2NhbGFyL3JvdyBsaXN0IiwgWzEsIFsyXV0pLAogICAgICAgICgiZW1wdHkgcm93IiwgW1tdLCBbXV0pLAogICAgICAgICgidW5zYWZlIGludGVnZXIgMioqNTMiLCAyKio1MyksCiAgICAgICAgKCJwb3NpdGl2ZSBpbmZpbml0eSIsIGZsb2F0KCJpbmYiKSksCiAgICAgICAgKCJjb21wbGV4IiwgMSArIDJqKSwKICAgICAgICAoInNldCIsIHsxLCAyfSksCiAgICAgICAgKCJOdW1QeSAzLUQiLCBucC5hcmFuZ2UoOCkucmVzaGFwZSgyLCAyLCAyKSksCiAgICAgICAgKCJ0aW1lem9uZS1hd2FyZSB0aW1lIiwgdGltZSgxMiwgMCwgdHppbmZvPXRpbWV6b25lLnV0YykpLAogICAgICAgICgidW5zdXBwb3J0ZWQgcmljaCB0eXBlIiwgeyJ0eXBlIjogIlVuc3VwcG9ydGVkIiwgImJhc2ljVmFsdWUiOiAxfSksCiAgICAgICAgKCJpbnZhbGlkIHJpY2ggZXJyb3IgY29kZSIsIHsidHlwZSI6ICJFcnJvciIsICJjb2RlIjogIm90aGVyIn0pLAogICAgICAgICgiZW1wdHkgRGF0YUZyYW1lIiwgcGQuRGF0YUZyYW1lKCkpLAogICAgICAgICgiZW1wdHkgU2VyaWVzIiwgcGQuU2VyaWVzKGR0eXBlPWZsb2F0KSksCiAgICAgICAgKCJvdmVyIG91dHB1dCBjZWxsIGxpbWl0IiwgW1swXSAqIG92ZXJzaXplZF9jb2xzIGZvciBfIGluIHJhbmdlKG92ZXJzaXplZF9yb3dzKV0pLAogICAgXQogICAgaW52YWxpZF9yZXBvcnQgPSBbWyJDYXNlIiwgIk91dGNvbWUiLCAiRXhjZWwgZXJyb3IgY29kZSIsICJNZXNzYWdlIl1dCiAgICBmb3IgY2FzZV9uYW1lLCB2YWx1ZSBpbiBpbnZhbGlkX2Nhc2VzOgogICAgICAgIHRyeToKICAgICAgICAgICAgY29udmVydGVkID0gY29udmVydF9weXRob25fcmVzdWx0KAogICAgICAgICAgICAgICAgdmFsdWUsCiAgICAgICAgICAgICAgICBkYXRlX3N5c3RlbT0iMTkwMCIsCiAgICAgICAgICAgICAgICBtYXhfY2VsbHM9TUFYX09VVFBVVF9DRUxMUywKICAgICAgICAgICAgKQogICAgICAgICAgICBpbnZhbGlkX3JlcG9ydC5hcHBlbmQoWwogICAgICAgICAgICAgICAgY2FzZV9uYW1lLAogICAgICAgICAgICAgICAgIkFDQ0VQVEVEIiwKICAgICAgICAgICAgICAgICIiLAogICAgICAgICAgICAgICAgcmVwcihjb252ZXJ0ZWQpWzo1MDBdLAogICAgICAgICAgICBdKQogICAgICAgIGV4Y2VwdCBFeGNlbFJlc3VsdENvbnZlcnNpb25FcnJvciBhcyBlcnJvcjoKICAgICAgICAgICAgaW52YWxpZF9yZXBvcnQuYXBwZW5kKFsKICAgICAgICAgICAgICAgIGNhc2VfbmFtZSwKICAgICAgICAgICAgICAgICJSRUpFQ1RFRCIsCiAgICAgICAgICAgICAgICBlcnJvci5leGNlbF9lcnJvcl9jb2RlLAogICAgICAgICAgICAgICAgc3RyKGVycm9yKSwKICAgICAgICAgICAgXSkKCiAgICByZXR1cm4gKAogICAgICAgIHNjYWxhcl9tYXRyaXgsCiAgICAgICAgcmljaF9kb3VibGUsCiAgICAgICAgcmljaF9ib29sZWFuLAogICAgICAgIHJpY2hfc3RyaW5nLAogICAgICAgIHJpY2hfYXJyYXksCiAgICAgICAgcmljaF9lbnRpdHksCiAgICAgICAgcmljaF9lcnJvciwKICAgICAgICByaWNoX2VudGl0eV9hcnJheSwKICAgICAgICBsaXN0XzFkLAogICAgICAgIHR1cGxlXzFkLAogICAgICAgIGxpc3RfMmQsCiAgICAgICAgc2VyaWVzLAogICAgICAgIGRhdGFmcmFtZSwKICAgICAgICBudW1weV8wZCwKICAgICAgICBudW1weV8xZCwKICAgICAgICBudW1weV8yZCwKICAgICAgICBuZWdhdGl2ZV9pbmZpbml0eSwKICAgICAgICBhd2FyZV9ub251dGMsCiAgICAgICAgbGlzdF93aXRoX25vbmUsCiAgICAgICAgc2VyaWVzX3VubmFtZWQsCiAgICAgICAgZGF0YWZyYW1lX25hbWVkX251bWVyaWNfaW5kZXgsCiAgICAgICAgZGF0YWZyYW1lX3N0cmluZ19pbmRleCwKICAgICAgICBpbnZhbGlkX3JlcG9ydCwKICAgICkKCgpAYXBwLmNlbGwKZGVmIF8oCiAgICBiZiwKICAgIGlucHV0X3JlcG9ydCwKICAgIHNjYWxhcl9tYXRyaXgsCiAgICByaWNoX2RvdWJsZSwKICAgIHJpY2hfYm9vbGVhbiwKICAgIHJpY2hfc3RyaW5nLAogICAgcmljaF9hcnJheSwKICAgIHJpY2hfZW50aXR5LAogICAgcmljaF9lcnJvciwKICAgIHJpY2hfZW50aXR5X2FycmF5LAogICAgbGlzdF8xZCwKICAgIHR1cGxlXzFkLAogICAgbGlzdF8yZCwKICAgIHNlcmllcywKICAgIGRhdGFmcmFtZSwKICAgIG51bXB5XzBkLAogICAgbnVtcHlfMWQsCiAgICBudW1weV8yZCwKICAgIG5lZ2F0aXZlX2luZmluaXR5LAogICAgYXdhcmVfbm9udXRjLAogICAgbGlzdF93aXRoX25vbmUsCiAgICBzZXJpZXNfdW5uYW1lZCwKICAgIGRhdGFmcmFtZV9uYW1lZF9udW1lcmljX2luZGV4LAogICAgZGF0YWZyYW1lX3N0cmluZ19pbmRleCwKICAgIGludmFsaWRfcmVwb3J0LAopOgogICAgcHVibGljYXRpb24gPSBiZi5wdWJsaXNoKAogICAgICAgIG91dHB1dHM9ewogICAgICAgICAgICAiaW5wdXRfcmVwb3J0IjogaW5wdXRfcmVwb3J0LAogICAgICAgICAgICAic2NhbGFyX21hdHJpeCI6IHNjYWxhcl9tYXRyaXgsCiAgICAgICAgICAgICJyaWNoX2RvdWJsZSI6IHJpY2hfZG91YmxlLAogICAgICAgICAgICAicmljaF9ib29sZWFuIjogcmljaF9ib29sZWFuLAogICAgICAgICAgICAicmljaF9zdHJpbmciOiByaWNoX3N0cmluZywKICAgICAgICAgICAgInJpY2hfYXJyYXkiOiByaWNoX2FycmF5LAogICAgICAgICAgICAicmljaF9lbnRpdHkiOiByaWNoX2VudGl0eSwKICAgICAgICAgICAgInJpY2hfZXJyb3IiOiByaWNoX2Vycm9yLAogICAgICAgICAgICAicmljaF9lbnRpdHlfYXJyYXkiOiByaWNoX2VudGl0eV9hcnJheSwKICAgICAgICAgICAgImxpc3RfMWQiOiBsaXN0XzFkLAogICAgICAgICAgICAidHVwbGVfMWQiOiB0dXBsZV8xZCwKICAgICAgICAgICAgImxpc3RfMmQiOiBsaXN0XzJkLAogICAgICAgICAgICAic2VyaWVzIjogc2VyaWVzLAogICAgICAgICAgICAiZGF0YWZyYW1lIjogZGF0YWZyYW1lLAogICAgICAgICAgICAibnVtcHlfMGQiOiBudW1weV8wZCwKICAgICAgICAgICAgIm51bXB5XzFkIjogbnVtcHlfMWQsCiAgICAgICAgICAgICJudW1weV8yZCI6IG51bXB5XzJkLAogICAgICAgICAgICAibmVnYXRpdmVfaW5maW5pdHkiOiBuZWdhdGl2ZV9pbmZpbml0eSwKICAgICAgICAgICAgImF3YXJlX25vbnV0YyI6IGF3YXJlX25vbnV0YywKICAgICAgICAgICAgImxpc3Rfd2l0aF9ub25lIjogbGlzdF93aXRoX25vbmUsCiAgICAgICAgICAgICJzZXJpZXNfdW5uYW1lZCI6IHNlcmllc191bm5hbWVkLAogICAgICAgICAgICAiZGF0YWZyYW1lX25hbWVkX251bWVyaWNfaW5kZXgiOiBkYXRhZnJhbWVfbmFtZWRfbnVtZXJpY19pbmRleCwKICAgICAgICAgICAgImRhdGFmcmFtZV9zdHJpbmdfaW5kZXgiOiBkYXRhZnJhbWVfc3RyaW5nX2luZGV4LAogICAgICAgICAgICAiaW52YWxpZF9yZXBvcnQiOiBpbnZhbGlkX3JlcG9ydCwKICAgICAgICB9CiAgICApCiAgICBwdWJsaWNhdGlvbgogICAgcmV0dXJuCgoKaWYgX19uYW1lX18gPT0gIl9fbWFpbl9fIjoKICAgIGFwcC5ydW4oKQo=</ns0:source>
</ns0:notebook>
</file>

<file path=customXml/itemProps1.xml><?xml version="1.0" encoding="utf-8"?>
<ds:datastoreItem xmlns:ds="http://schemas.openxmlformats.org/officeDocument/2006/customXml" ds:itemID="{95E4AC00-267A-486D-839E-94397FFC494D}">
  <ds:schemaRefs>
    <ds:schemaRef ds:uri="https://schemas.boardflare.com/notebook/marimo/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Excel Sources</vt:lpstr>
      <vt:lpstr>PY Excel to Python</vt:lpstr>
      <vt:lpstr>PY Python to Excel</vt:lpstr>
      <vt:lpstr>BF Excel to Python</vt:lpstr>
      <vt:lpstr>BF Python to Excel</vt:lpstr>
      <vt:lpstr>Coverage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Dev User</cp:lastModifiedBy>
  <dcterms:modified xsi:type="dcterms:W3CDTF">2026-08-17T02:48:43Z</dcterms:modified>
</cp:coreProperties>
</file>